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ong\Desktop\"/>
    </mc:Choice>
  </mc:AlternateContent>
  <xr:revisionPtr revIDLastSave="0" documentId="8_{8A5B5AB5-0438-44F1-8BBF-A65041C82D3D}" xr6:coauthVersionLast="45" xr6:coauthVersionMax="45" xr10:uidLastSave="{00000000-0000-0000-0000-000000000000}"/>
  <bookViews>
    <workbookView xWindow="-110" yWindow="-110" windowWidth="19420" windowHeight="10420" xr2:uid="{8D52424D-62D7-4B28-85F4-923A41DDBDBB}"/>
  </bookViews>
  <sheets>
    <sheet name="State_Summary" sheetId="1" r:id="rId1"/>
    <sheet name="National_Summary" sheetId="4" r:id="rId2"/>
    <sheet name="StateChartDataPull" sheetId="3" state="hidden" r:id="rId3"/>
    <sheet name="NationalChartData" sheetId="5" state="hidden" r:id="rId4"/>
    <sheet name="RawData" sheetId="2" state="hidden" r:id="rId5"/>
  </sheets>
  <definedNames>
    <definedName name="_xlnm.Print_Area" localSheetId="1">National_Summary!$B$1:$C$43</definedName>
    <definedName name="_xlnm.Print_Area" localSheetId="0">State_Summary!$B$1:$C$49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5" l="1"/>
  <c r="W53" i="2"/>
  <c r="V53" i="2"/>
  <c r="U53" i="2"/>
  <c r="T53" i="2"/>
  <c r="P53" i="2"/>
  <c r="O53" i="2"/>
  <c r="N53" i="2"/>
  <c r="M53" i="2"/>
  <c r="F53" i="2"/>
  <c r="E53" i="2"/>
  <c r="D53" i="2"/>
  <c r="C53" i="2"/>
  <c r="C36" i="1" l="1"/>
  <c r="C35" i="1"/>
  <c r="C34" i="1"/>
  <c r="C33" i="1"/>
  <c r="C32" i="1"/>
  <c r="C45" i="1" l="1"/>
  <c r="C44" i="1"/>
  <c r="C43" i="1"/>
  <c r="C42" i="1"/>
  <c r="C41" i="1"/>
  <c r="C40" i="1"/>
  <c r="C39" i="1"/>
  <c r="C29" i="1"/>
  <c r="C16" i="1"/>
  <c r="A1" i="3"/>
  <c r="B5" i="3" s="1"/>
  <c r="B10" i="3" l="1"/>
  <c r="B11" i="3"/>
  <c r="B9" i="3"/>
  <c r="B12" i="3"/>
  <c r="B4" i="3"/>
  <c r="B3" i="3"/>
  <c r="B6" i="3"/>
</calcChain>
</file>

<file path=xl/sharedStrings.xml><?xml version="1.0" encoding="utf-8"?>
<sst xmlns="http://schemas.openxmlformats.org/spreadsheetml/2006/main" count="205" uniqueCount="149">
  <si>
    <t>Alabama</t>
  </si>
  <si>
    <t xml:space="preserve">     Buses</t>
  </si>
  <si>
    <t xml:space="preserve">     Combination Trucks</t>
  </si>
  <si>
    <t xml:space="preserve">     Single-Unit Trucks</t>
  </si>
  <si>
    <t>Total Heavy-Duty Vehicles</t>
  </si>
  <si>
    <t>Heavy-Duty VMT as % of Total On-Road VMT</t>
  </si>
  <si>
    <t>Total Heavy-Duty Vehicle VMT</t>
  </si>
  <si>
    <t>TONS</t>
  </si>
  <si>
    <t>TONS-RANK</t>
  </si>
  <si>
    <t>State</t>
  </si>
  <si>
    <t>State Name</t>
  </si>
  <si>
    <t>CO</t>
  </si>
  <si>
    <t>NOX</t>
  </si>
  <si>
    <t>PM2.5</t>
  </si>
  <si>
    <t>VOC</t>
  </si>
  <si>
    <t>6 CA</t>
  </si>
  <si>
    <t>California</t>
  </si>
  <si>
    <t>48 TX</t>
  </si>
  <si>
    <t>Texas</t>
  </si>
  <si>
    <t>12 FL</t>
  </si>
  <si>
    <t>Florida</t>
  </si>
  <si>
    <t>13 GA</t>
  </si>
  <si>
    <t>Georgia</t>
  </si>
  <si>
    <t>17 IL</t>
  </si>
  <si>
    <t>Illinois</t>
  </si>
  <si>
    <t>42 PA</t>
  </si>
  <si>
    <t>Pennsylvania</t>
  </si>
  <si>
    <t>29 MO</t>
  </si>
  <si>
    <t>Missouri</t>
  </si>
  <si>
    <t>18 IN</t>
  </si>
  <si>
    <t>Indiana</t>
  </si>
  <si>
    <t>47 TN</t>
  </si>
  <si>
    <t>Tennessee</t>
  </si>
  <si>
    <t>36 NY</t>
  </si>
  <si>
    <t>New York</t>
  </si>
  <si>
    <t>49 UT</t>
  </si>
  <si>
    <t>Utah</t>
  </si>
  <si>
    <t>22 LA</t>
  </si>
  <si>
    <t>Louisiana</t>
  </si>
  <si>
    <t>1 AL</t>
  </si>
  <si>
    <t>39 OH</t>
  </si>
  <si>
    <t>Ohio</t>
  </si>
  <si>
    <t>40 OK</t>
  </si>
  <si>
    <t>Oklahoma</t>
  </si>
  <si>
    <t>55 WI</t>
  </si>
  <si>
    <t>Wisconsin</t>
  </si>
  <si>
    <t>45 SC</t>
  </si>
  <si>
    <t>South Carolina</t>
  </si>
  <si>
    <t>21 KY</t>
  </si>
  <si>
    <t>Kentucky</t>
  </si>
  <si>
    <t>35 NM</t>
  </si>
  <si>
    <t>New Mexico</t>
  </si>
  <si>
    <t>4 AZ</t>
  </si>
  <si>
    <t>Arizona</t>
  </si>
  <si>
    <t>53 WA</t>
  </si>
  <si>
    <t>Washington</t>
  </si>
  <si>
    <t>5 AR</t>
  </si>
  <si>
    <t>Arkansas</t>
  </si>
  <si>
    <t>51 VA</t>
  </si>
  <si>
    <t>Virginia</t>
  </si>
  <si>
    <t>37 NC</t>
  </si>
  <si>
    <t>North Carolina</t>
  </si>
  <si>
    <t>26 MI</t>
  </si>
  <si>
    <t>Michigan</t>
  </si>
  <si>
    <t>19 IA</t>
  </si>
  <si>
    <t>Iowa</t>
  </si>
  <si>
    <t>20 KS</t>
  </si>
  <si>
    <t>Kansas</t>
  </si>
  <si>
    <t>28 MS</t>
  </si>
  <si>
    <t>Mississippi</t>
  </si>
  <si>
    <t>34 NJ</t>
  </si>
  <si>
    <t>New Jersey</t>
  </si>
  <si>
    <t>24 MD</t>
  </si>
  <si>
    <t>Maryland</t>
  </si>
  <si>
    <t>27 MN</t>
  </si>
  <si>
    <t>Minnesota</t>
  </si>
  <si>
    <t>8 CO</t>
  </si>
  <si>
    <t>Colorado</t>
  </si>
  <si>
    <t>25 MA</t>
  </si>
  <si>
    <t>Massachusetts</t>
  </si>
  <si>
    <t>16 ID</t>
  </si>
  <si>
    <t>Idaho</t>
  </si>
  <si>
    <t>38 ND</t>
  </si>
  <si>
    <t>North Dakota</t>
  </si>
  <si>
    <t>31 NE</t>
  </si>
  <si>
    <t>Nebraska</t>
  </si>
  <si>
    <t>54 WV</t>
  </si>
  <si>
    <t>West Virginia</t>
  </si>
  <si>
    <t>41 OR</t>
  </si>
  <si>
    <t>Oregon</t>
  </si>
  <si>
    <t>56 WY</t>
  </si>
  <si>
    <t>Wyoming</t>
  </si>
  <si>
    <t>30 MT</t>
  </si>
  <si>
    <t>Montana</t>
  </si>
  <si>
    <t>32 NV</t>
  </si>
  <si>
    <t>Nevada</t>
  </si>
  <si>
    <t>46 SD</t>
  </si>
  <si>
    <t>South Dakota</t>
  </si>
  <si>
    <t>23 ME</t>
  </si>
  <si>
    <t>Maine</t>
  </si>
  <si>
    <t>33 NH</t>
  </si>
  <si>
    <t>New Hampshire</t>
  </si>
  <si>
    <t>9 CT</t>
  </si>
  <si>
    <t>Connecticut</t>
  </si>
  <si>
    <t>44 RI</t>
  </si>
  <si>
    <t>Rhode Island</t>
  </si>
  <si>
    <t>10 DE</t>
  </si>
  <si>
    <t>Delaware</t>
  </si>
  <si>
    <t>50 VT</t>
  </si>
  <si>
    <t>Vermont</t>
  </si>
  <si>
    <t>11 DC</t>
  </si>
  <si>
    <t>District of Columbia</t>
  </si>
  <si>
    <t>2035 Emissions Benefit</t>
  </si>
  <si>
    <t>chart data (tons)</t>
  </si>
  <si>
    <t>chart data (%)</t>
  </si>
  <si>
    <t>%onroad</t>
  </si>
  <si>
    <t>%onroad-RANK</t>
  </si>
  <si>
    <t>VMT SUTruck</t>
  </si>
  <si>
    <t>VMT Ctruck</t>
  </si>
  <si>
    <t>VMT Bus</t>
  </si>
  <si>
    <t>VMT TOT HD</t>
  </si>
  <si>
    <t>VMT TOT HD RANK</t>
  </si>
  <si>
    <t>NOX Reduction (Tons) Rank*</t>
  </si>
  <si>
    <t>Total Heavy-Duty Vehicle Population Rank*</t>
  </si>
  <si>
    <t>Heavy-Duty VMT as % of Total On-Road VMT Rank*</t>
  </si>
  <si>
    <t>* "All rankings are out of 49 (48 states plus DC) - with greatest result given a rank of 1.</t>
  </si>
  <si>
    <t>† "All motor vehicles" includes both light and heavy-duty.</t>
  </si>
  <si>
    <r>
      <t>2035 Heavy-Duty Vehicle Population</t>
    </r>
    <r>
      <rPr>
        <b/>
        <sz val="14"/>
        <rFont val="Calibri"/>
        <family val="2"/>
      </rPr>
      <t>‡</t>
    </r>
  </si>
  <si>
    <r>
      <t>2035 Heavy-Duty VMT (Million Miles/Year)</t>
    </r>
    <r>
      <rPr>
        <b/>
        <sz val="14"/>
        <rFont val="Calibri"/>
        <family val="2"/>
      </rPr>
      <t>‡</t>
    </r>
  </si>
  <si>
    <t>NOX Reduction (%) Rank*</t>
  </si>
  <si>
    <t>% OF VMT from HD</t>
  </si>
  <si>
    <t>% OF VMT from HD RANK</t>
  </si>
  <si>
    <t>Total Heavy-Duty VMT Rank*</t>
  </si>
  <si>
    <t>POP SUTruck</t>
  </si>
  <si>
    <t>POP Ctruck</t>
  </si>
  <si>
    <t>POP Bus</t>
  </si>
  <si>
    <t>POP TOT HD</t>
  </si>
  <si>
    <t>POP TOT HD RANK</t>
  </si>
  <si>
    <t>PM2.5**</t>
  </si>
  <si>
    <t>**PM2.5 (particulate matter 2.5 microns or less) includes all directly emitted exhaust plus brake and tire wear.</t>
  </si>
  <si>
    <t>48-State Continguous US</t>
  </si>
  <si>
    <t>48-State Contiguous US</t>
  </si>
  <si>
    <r>
      <t>2035 Heavy-Duty Vehicle Population (Millions)</t>
    </r>
    <r>
      <rPr>
        <b/>
        <sz val="14"/>
        <rFont val="Calibri"/>
        <family val="2"/>
      </rPr>
      <t>‡</t>
    </r>
  </si>
  <si>
    <r>
      <t>2035 Heavy-Duty VMT (Billion Miles/Year)</t>
    </r>
    <r>
      <rPr>
        <b/>
        <sz val="14"/>
        <rFont val="Calibri"/>
        <family val="2"/>
      </rPr>
      <t>‡</t>
    </r>
  </si>
  <si>
    <t>PM2.5*</t>
  </si>
  <si>
    <t>*PM2.5 (particulate matter 2.5 microns or less) includes all directly emitted exhaust plus brake and tire wear.</t>
  </si>
  <si>
    <r>
      <t xml:space="preserve">Modeled CTI Scenario, 2035 State-Level Results Summary
</t>
    </r>
    <r>
      <rPr>
        <sz val="16"/>
        <color theme="1"/>
        <rFont val="Calibri"/>
        <family val="2"/>
        <scheme val="minor"/>
      </rPr>
      <t>(Use Pulldown List in Cell B2 to Select State)</t>
    </r>
  </si>
  <si>
    <t>Modeled CTI Scenario, 2035 Results Summary</t>
  </si>
  <si>
    <t>‡ "Heavy-duty" is defined as gross vehicle weight rating (GVWR) over 10,000 lbs - which are those regulatory classes covered by the assumed CTI standards.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</si>
</sst>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mbria"/>
      <family val="1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8"/>
      <color rgb="FF0070C0"/>
      <name val="Calibri"/>
      <family val="2"/>
      <scheme val="minor"/>
    </font>
    <font>
      <b/>
      <i/>
      <sz val="12"/>
      <name val="Cambria"/>
      <family val="1"/>
    </font>
    <font>
      <sz val="10"/>
      <color theme="1"/>
      <name val="Cambria"/>
      <family val="1"/>
    </font>
    <font>
      <b/>
      <sz val="14"/>
      <name val="Calibri"/>
      <family val="2"/>
    </font>
    <font>
      <b/>
      <i/>
      <sz val="12"/>
      <color theme="1"/>
      <name val="Cambria"/>
      <family val="1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/>
    <xf numFmtId="164" fontId="0" fillId="0" borderId="0" xfId="0" applyNumberFormat="1"/>
    <xf numFmtId="0" fontId="0" fillId="0" borderId="0" xfId="0" applyNumberFormat="1"/>
    <xf numFmtId="0" fontId="9" fillId="0" borderId="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3" fontId="4" fillId="0" borderId="2" xfId="0" applyNumberFormat="1" applyFont="1" applyBorder="1"/>
    <xf numFmtId="0" fontId="12" fillId="0" borderId="4" xfId="0" applyFont="1" applyBorder="1" applyAlignment="1">
      <alignment horizontal="left" vertical="top"/>
    </xf>
    <xf numFmtId="0" fontId="9" fillId="0" borderId="7" xfId="0" applyFont="1" applyFill="1" applyBorder="1" applyAlignment="1">
      <alignment horizontal="right" vertical="top"/>
    </xf>
    <xf numFmtId="0" fontId="9" fillId="0" borderId="3" xfId="0" applyFont="1" applyFill="1" applyBorder="1" applyAlignment="1">
      <alignment horizontal="right" vertical="top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8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4" fontId="4" fillId="0" borderId="2" xfId="0" applyNumberFormat="1" applyFont="1" applyBorder="1"/>
    <xf numFmtId="0" fontId="9" fillId="0" borderId="2" xfId="0" applyFont="1" applyBorder="1" applyAlignment="1">
      <alignment horizontal="right"/>
    </xf>
    <xf numFmtId="0" fontId="9" fillId="0" borderId="4" xfId="0" applyFont="1" applyBorder="1"/>
    <xf numFmtId="0" fontId="9" fillId="0" borderId="4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4" fillId="0" borderId="2" xfId="0" applyNumberFormat="1" applyFont="1" applyBorder="1"/>
    <xf numFmtId="11" fontId="0" fillId="0" borderId="0" xfId="0" applyNumberFormat="1"/>
    <xf numFmtId="0" fontId="7" fillId="0" borderId="3" xfId="0" applyFont="1" applyBorder="1"/>
    <xf numFmtId="165" fontId="4" fillId="0" borderId="4" xfId="0" applyNumberFormat="1" applyFont="1" applyBorder="1"/>
    <xf numFmtId="164" fontId="4" fillId="0" borderId="4" xfId="0" applyNumberFormat="1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9" xfId="0" applyFont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Tons of Pollutants Reduced (Annual)</a:t>
            </a:r>
          </a:p>
        </c:rich>
      </c:tx>
      <c:layout>
        <c:manualLayout>
          <c:xMode val="edge"/>
          <c:yMode val="edge"/>
          <c:x val="0.25617649232817724"/>
          <c:y val="6.0682414698162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245936437848028E-2"/>
          <c:y val="0.15441176470588236"/>
          <c:w val="0.87798312893222219"/>
          <c:h val="0.718202871699861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StateChartDataPull!$A$3:$A$6</c:f>
              <c:strCache>
                <c:ptCount val="4"/>
                <c:pt idx="0">
                  <c:v>NOX</c:v>
                </c:pt>
                <c:pt idx="1">
                  <c:v>PM2.5**</c:v>
                </c:pt>
                <c:pt idx="2">
                  <c:v>CO</c:v>
                </c:pt>
                <c:pt idx="3">
                  <c:v>VOC</c:v>
                </c:pt>
              </c:strCache>
            </c:strRef>
          </c:cat>
          <c:val>
            <c:numRef>
              <c:f>StateChartDataPull!$B$3:$B$6</c:f>
              <c:numCache>
                <c:formatCode>#,##0</c:formatCode>
                <c:ptCount val="4"/>
                <c:pt idx="0">
                  <c:v>4989.4658884444398</c:v>
                </c:pt>
                <c:pt idx="1">
                  <c:v>54.225278900343881</c:v>
                </c:pt>
                <c:pt idx="2">
                  <c:v>1242.889874503715</c:v>
                </c:pt>
                <c:pt idx="3">
                  <c:v>37.475689586524823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2-4D38-A7BC-C3832FDBA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232688656"/>
        <c:axId val="1232685376"/>
      </c:barChart>
      <c:catAx>
        <c:axId val="123268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232685376"/>
        <c:crosses val="autoZero"/>
        <c:auto val="1"/>
        <c:lblAlgn val="ctr"/>
        <c:lblOffset val="100"/>
        <c:noMultiLvlLbl val="0"/>
      </c:catAx>
      <c:valAx>
        <c:axId val="123268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23268865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% Reduction</a:t>
            </a:r>
            <a:r>
              <a:rPr lang="en-US" sz="1400" baseline="0">
                <a:solidFill>
                  <a:sysClr val="windowText" lastClr="000000"/>
                </a:solidFill>
              </a:rPr>
              <a:t> in On-Road Inventory (All Motor Vehicles, Annual)†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479313482431902"/>
          <c:y val="1.6397897492364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245936437848028E-2"/>
          <c:y val="0.17047591942573442"/>
          <c:w val="0.87798312893222219"/>
          <c:h val="0.70213873868176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StateChartDataPull!$A$9:$A$12</c:f>
              <c:strCache>
                <c:ptCount val="4"/>
                <c:pt idx="0">
                  <c:v>NOX</c:v>
                </c:pt>
                <c:pt idx="1">
                  <c:v>PM2.5**</c:v>
                </c:pt>
                <c:pt idx="2">
                  <c:v>CO</c:v>
                </c:pt>
                <c:pt idx="3">
                  <c:v>VOC</c:v>
                </c:pt>
              </c:strCache>
            </c:strRef>
          </c:cat>
          <c:val>
            <c:numRef>
              <c:f>StateChartDataPull!$B$9:$B$12</c:f>
              <c:numCache>
                <c:formatCode>0.0%</c:formatCode>
                <c:ptCount val="4"/>
                <c:pt idx="0">
                  <c:v>0.37842452347878608</c:v>
                </c:pt>
                <c:pt idx="1">
                  <c:v>9.9297763773953648E-2</c:v>
                </c:pt>
                <c:pt idx="2">
                  <c:v>1.3029668525073666E-2</c:v>
                </c:pt>
                <c:pt idx="3">
                  <c:v>4.0348376722596502E-3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7-4CA9-A40D-A8D831DD1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232688656"/>
        <c:axId val="1232685376"/>
      </c:barChart>
      <c:catAx>
        <c:axId val="123268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232685376"/>
        <c:crosses val="autoZero"/>
        <c:auto val="1"/>
        <c:lblAlgn val="ctr"/>
        <c:lblOffset val="100"/>
        <c:noMultiLvlLbl val="0"/>
      </c:catAx>
      <c:valAx>
        <c:axId val="123268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23268865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sz="1300">
                <a:solidFill>
                  <a:sysClr val="windowText" lastClr="000000"/>
                </a:solidFill>
              </a:rPr>
              <a:t>Tons of Pollutants Reduced (Annual)</a:t>
            </a:r>
          </a:p>
        </c:rich>
      </c:tx>
      <c:layout>
        <c:manualLayout>
          <c:xMode val="edge"/>
          <c:yMode val="edge"/>
          <c:x val="0.29116579545387938"/>
          <c:y val="1.1297173510681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245936437848028E-2"/>
          <c:y val="0.15441176470588236"/>
          <c:w val="0.87798312893222219"/>
          <c:h val="0.718202871699861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NationalChartData!$A$3:$A$6</c:f>
              <c:strCache>
                <c:ptCount val="4"/>
                <c:pt idx="0">
                  <c:v>NOX</c:v>
                </c:pt>
                <c:pt idx="1">
                  <c:v>PM2.5*</c:v>
                </c:pt>
                <c:pt idx="2">
                  <c:v>CO</c:v>
                </c:pt>
                <c:pt idx="3">
                  <c:v>VOC</c:v>
                </c:pt>
              </c:strCache>
            </c:strRef>
          </c:cat>
          <c:val>
            <c:numRef>
              <c:f>NationalChartData!$B$3:$B$6</c:f>
              <c:numCache>
                <c:formatCode>#,##0</c:formatCode>
                <c:ptCount val="4"/>
                <c:pt idx="0">
                  <c:v>329160.48925559671</c:v>
                </c:pt>
                <c:pt idx="1">
                  <c:v>3217.674153441425</c:v>
                </c:pt>
                <c:pt idx="2">
                  <c:v>83052.219700806236</c:v>
                </c:pt>
                <c:pt idx="3">
                  <c:v>2298.5623917198614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9-4F15-A219-B6D5A893F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232688656"/>
        <c:axId val="1232685376"/>
      </c:barChart>
      <c:catAx>
        <c:axId val="123268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232685376"/>
        <c:crosses val="autoZero"/>
        <c:auto val="1"/>
        <c:lblAlgn val="ctr"/>
        <c:lblOffset val="100"/>
        <c:noMultiLvlLbl val="0"/>
      </c:catAx>
      <c:valAx>
        <c:axId val="123268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23268865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sz="1300">
                <a:solidFill>
                  <a:sysClr val="windowText" lastClr="000000"/>
                </a:solidFill>
              </a:rPr>
              <a:t>% Reduction</a:t>
            </a:r>
            <a:r>
              <a:rPr lang="en-US" sz="1300" baseline="0">
                <a:solidFill>
                  <a:sysClr val="windowText" lastClr="000000"/>
                </a:solidFill>
              </a:rPr>
              <a:t> in On-Road Inventory (All Motor Vehicles, Annual)†</a:t>
            </a:r>
            <a:endParaRPr lang="en-US" sz="13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601530567035917"/>
          <c:y val="1.6397769555913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245936437848028E-2"/>
          <c:y val="0.17047591942573442"/>
          <c:w val="0.87798312893222219"/>
          <c:h val="0.70213873868176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NationalChartData!$A$9:$A$12</c:f>
              <c:strCache>
                <c:ptCount val="4"/>
                <c:pt idx="0">
                  <c:v>NOX</c:v>
                </c:pt>
                <c:pt idx="1">
                  <c:v>PM2.5*</c:v>
                </c:pt>
                <c:pt idx="2">
                  <c:v>CO</c:v>
                </c:pt>
                <c:pt idx="3">
                  <c:v>VOC</c:v>
                </c:pt>
              </c:strCache>
            </c:strRef>
          </c:cat>
          <c:val>
            <c:numRef>
              <c:f>NationalChartData!$B$9:$B$12</c:f>
              <c:numCache>
                <c:formatCode>0.0%</c:formatCode>
                <c:ptCount val="4"/>
                <c:pt idx="0">
                  <c:v>0.36192042069732999</c:v>
                </c:pt>
                <c:pt idx="1">
                  <c:v>6.3022176864913501E-2</c:v>
                </c:pt>
                <c:pt idx="2">
                  <c:v>1.14147863867571E-2</c:v>
                </c:pt>
                <c:pt idx="3">
                  <c:v>3.4084792758295201E-3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2-404C-9506-ACA1BA0E6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232688656"/>
        <c:axId val="1232685376"/>
      </c:barChart>
      <c:catAx>
        <c:axId val="123268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232685376"/>
        <c:crosses val="autoZero"/>
        <c:auto val="1"/>
        <c:lblAlgn val="ctr"/>
        <c:lblOffset val="100"/>
        <c:noMultiLvlLbl val="0"/>
      </c:catAx>
      <c:valAx>
        <c:axId val="123268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23268865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9525</xdr:rowOff>
    </xdr:from>
    <xdr:to>
      <xdr:col>2</xdr:col>
      <xdr:colOff>771526</xdr:colOff>
      <xdr:row>15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A1685AF-07B5-4E43-AE05-B40142F0B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16</xdr:row>
      <xdr:rowOff>19050</xdr:rowOff>
    </xdr:from>
    <xdr:to>
      <xdr:col>2</xdr:col>
      <xdr:colOff>752476</xdr:colOff>
      <xdr:row>27</xdr:row>
      <xdr:rowOff>190500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200776-4DCF-478C-8631-A27DEA58F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9525</xdr:rowOff>
    </xdr:from>
    <xdr:to>
      <xdr:col>2</xdr:col>
      <xdr:colOff>771526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A781AB-E2AC-441F-9424-47049ADE9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15</xdr:row>
      <xdr:rowOff>6350</xdr:rowOff>
    </xdr:from>
    <xdr:to>
      <xdr:col>2</xdr:col>
      <xdr:colOff>752476</xdr:colOff>
      <xdr:row>26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A61CD7-ADC4-47DC-AACA-C684DA042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B3C21-FE21-484E-ABEA-2F33132F99DD}">
  <sheetPr>
    <pageSetUpPr fitToPage="1"/>
  </sheetPr>
  <dimension ref="B1:C49"/>
  <sheetViews>
    <sheetView tabSelected="1" zoomScale="90" zoomScaleNormal="90" workbookViewId="0">
      <selection activeCell="K21" sqref="K21"/>
    </sheetView>
  </sheetViews>
  <sheetFormatPr defaultRowHeight="14.5" x14ac:dyDescent="0.35"/>
  <cols>
    <col min="1" max="1" width="1.1796875" customWidth="1"/>
    <col min="2" max="2" width="82.7265625" customWidth="1"/>
    <col min="3" max="3" width="12" customWidth="1"/>
  </cols>
  <sheetData>
    <row r="1" spans="2:3" ht="41.25" customHeight="1" x14ac:dyDescent="0.35">
      <c r="B1" s="35" t="s">
        <v>146</v>
      </c>
      <c r="C1" s="36"/>
    </row>
    <row r="2" spans="2:3" ht="24" thickBot="1" x14ac:dyDescent="0.6">
      <c r="B2" s="39" t="s">
        <v>67</v>
      </c>
      <c r="C2" s="39"/>
    </row>
    <row r="3" spans="2:3" ht="18.75" customHeight="1" thickTop="1" x14ac:dyDescent="0.35">
      <c r="B3" s="41" t="s">
        <v>112</v>
      </c>
      <c r="C3" s="42"/>
    </row>
    <row r="4" spans="2:3" ht="15.75" customHeight="1" x14ac:dyDescent="0.35">
      <c r="B4" s="5"/>
      <c r="C4" s="6"/>
    </row>
    <row r="5" spans="2:3" ht="15.75" customHeight="1" x14ac:dyDescent="0.35">
      <c r="B5" s="5"/>
      <c r="C5" s="6"/>
    </row>
    <row r="6" spans="2:3" ht="15.75" customHeight="1" x14ac:dyDescent="0.35">
      <c r="B6" s="5"/>
      <c r="C6" s="6"/>
    </row>
    <row r="7" spans="2:3" ht="15.75" customHeight="1" x14ac:dyDescent="0.35">
      <c r="B7" s="5"/>
      <c r="C7" s="6"/>
    </row>
    <row r="8" spans="2:3" ht="15.75" customHeight="1" x14ac:dyDescent="0.35">
      <c r="B8" s="5"/>
      <c r="C8" s="6"/>
    </row>
    <row r="9" spans="2:3" ht="15.75" customHeight="1" x14ac:dyDescent="0.35">
      <c r="B9" s="5"/>
      <c r="C9" s="6"/>
    </row>
    <row r="10" spans="2:3" ht="15.75" customHeight="1" x14ac:dyDescent="0.35">
      <c r="B10" s="5"/>
      <c r="C10" s="6"/>
    </row>
    <row r="11" spans="2:3" ht="15.75" customHeight="1" x14ac:dyDescent="0.35">
      <c r="B11" s="5"/>
      <c r="C11" s="6"/>
    </row>
    <row r="12" spans="2:3" ht="15.75" customHeight="1" x14ac:dyDescent="0.35">
      <c r="B12" s="5"/>
      <c r="C12" s="6"/>
    </row>
    <row r="13" spans="2:3" ht="15.75" customHeight="1" x14ac:dyDescent="0.35">
      <c r="B13" s="5"/>
      <c r="C13" s="6"/>
    </row>
    <row r="14" spans="2:3" ht="15.75" customHeight="1" x14ac:dyDescent="0.35">
      <c r="B14" s="5"/>
      <c r="C14" s="6"/>
    </row>
    <row r="15" spans="2:3" ht="15.75" customHeight="1" x14ac:dyDescent="0.35">
      <c r="B15" s="5"/>
      <c r="C15" s="6"/>
    </row>
    <row r="16" spans="2:3" ht="20.149999999999999" customHeight="1" x14ac:dyDescent="0.35">
      <c r="B16" s="14" t="s">
        <v>122</v>
      </c>
      <c r="C16" s="18">
        <f>VLOOKUP(B2,RawData!B:L,6,FALSE)</f>
        <v>27</v>
      </c>
    </row>
    <row r="17" spans="2:3" ht="15.75" customHeight="1" x14ac:dyDescent="0.35">
      <c r="B17" s="16"/>
      <c r="C17" s="17"/>
    </row>
    <row r="18" spans="2:3" ht="15.75" customHeight="1" x14ac:dyDescent="0.35">
      <c r="B18" s="16"/>
      <c r="C18" s="17"/>
    </row>
    <row r="19" spans="2:3" ht="15.75" customHeight="1" x14ac:dyDescent="0.35">
      <c r="B19" s="16"/>
      <c r="C19" s="17"/>
    </row>
    <row r="20" spans="2:3" ht="15.75" customHeight="1" x14ac:dyDescent="0.35">
      <c r="B20" s="16"/>
      <c r="C20" s="17"/>
    </row>
    <row r="21" spans="2:3" ht="15.75" customHeight="1" x14ac:dyDescent="0.35">
      <c r="B21" s="16"/>
      <c r="C21" s="17"/>
    </row>
    <row r="22" spans="2:3" ht="15.75" customHeight="1" x14ac:dyDescent="0.35">
      <c r="B22" s="16"/>
      <c r="C22" s="17"/>
    </row>
    <row r="23" spans="2:3" ht="15.75" customHeight="1" x14ac:dyDescent="0.35">
      <c r="B23" s="16"/>
      <c r="C23" s="17"/>
    </row>
    <row r="24" spans="2:3" ht="15.75" customHeight="1" x14ac:dyDescent="0.35">
      <c r="B24" s="16"/>
      <c r="C24" s="17"/>
    </row>
    <row r="25" spans="2:3" ht="15.75" customHeight="1" x14ac:dyDescent="0.35">
      <c r="B25" s="16"/>
      <c r="C25" s="17"/>
    </row>
    <row r="26" spans="2:3" ht="15.75" customHeight="1" x14ac:dyDescent="0.35">
      <c r="B26" s="16"/>
      <c r="C26" s="17"/>
    </row>
    <row r="27" spans="2:3" ht="15.75" customHeight="1" x14ac:dyDescent="0.35">
      <c r="B27" s="16"/>
      <c r="C27" s="17"/>
    </row>
    <row r="28" spans="2:3" ht="15.75" customHeight="1" x14ac:dyDescent="0.35">
      <c r="B28" s="16"/>
      <c r="C28" s="17"/>
    </row>
    <row r="29" spans="2:3" ht="20.149999999999999" customHeight="1" thickBot="1" x14ac:dyDescent="0.4">
      <c r="B29" s="15" t="s">
        <v>129</v>
      </c>
      <c r="C29" s="13">
        <f>VLOOKUP(B2,RawData!B:L,11,FALSE)</f>
        <v>18</v>
      </c>
    </row>
    <row r="30" spans="2:3" ht="10" customHeight="1" thickTop="1" thickBot="1" x14ac:dyDescent="0.4">
      <c r="B30" s="4"/>
      <c r="C30" s="4"/>
    </row>
    <row r="31" spans="2:3" ht="19" thickTop="1" x14ac:dyDescent="0.45">
      <c r="B31" s="37" t="s">
        <v>127</v>
      </c>
      <c r="C31" s="38"/>
    </row>
    <row r="32" spans="2:3" ht="15.5" x14ac:dyDescent="0.35">
      <c r="B32" s="7" t="s">
        <v>3</v>
      </c>
      <c r="C32" s="12">
        <f>VLOOKUP(B2,RawData!B:Z,19,FALSE)</f>
        <v>129159.6808697228</v>
      </c>
    </row>
    <row r="33" spans="2:3" ht="15.5" x14ac:dyDescent="0.35">
      <c r="B33" s="7" t="s">
        <v>2</v>
      </c>
      <c r="C33" s="12">
        <f>VLOOKUP(B2,RawData!B:Z,20,FALSE)</f>
        <v>54518.975104114041</v>
      </c>
    </row>
    <row r="34" spans="2:3" ht="15.5" x14ac:dyDescent="0.35">
      <c r="B34" s="7" t="s">
        <v>1</v>
      </c>
      <c r="C34" s="12">
        <f>VLOOKUP(B2,RawData!B:Z,21,FALSE)</f>
        <v>5665.2219430417799</v>
      </c>
    </row>
    <row r="35" spans="2:3" ht="15.5" x14ac:dyDescent="0.35">
      <c r="B35" s="7" t="s">
        <v>4</v>
      </c>
      <c r="C35" s="12">
        <f>VLOOKUP(B2,RawData!B:Z,22,FALSE)</f>
        <v>189343.87791687861</v>
      </c>
    </row>
    <row r="36" spans="2:3" ht="16" thickBot="1" x14ac:dyDescent="0.4">
      <c r="B36" s="10" t="s">
        <v>123</v>
      </c>
      <c r="C36" s="23">
        <f>VLOOKUP(B2,RawData!B:Z,23,FALSE)</f>
        <v>30</v>
      </c>
    </row>
    <row r="37" spans="2:3" ht="10" customHeight="1" thickTop="1" thickBot="1" x14ac:dyDescent="0.4">
      <c r="B37" s="40"/>
      <c r="C37" s="40"/>
    </row>
    <row r="38" spans="2:3" ht="19" thickTop="1" x14ac:dyDescent="0.45">
      <c r="B38" s="37" t="s">
        <v>128</v>
      </c>
      <c r="C38" s="38"/>
    </row>
    <row r="39" spans="2:3" ht="15.5" x14ac:dyDescent="0.35">
      <c r="B39" s="7" t="s">
        <v>3</v>
      </c>
      <c r="C39" s="12">
        <f>VLOOKUP(B2,RawData!B:P,12,FALSE)</f>
        <v>1763.9081223675009</v>
      </c>
    </row>
    <row r="40" spans="2:3" ht="15.5" x14ac:dyDescent="0.35">
      <c r="B40" s="7" t="s">
        <v>2</v>
      </c>
      <c r="C40" s="12">
        <f>VLOOKUP(B2,RawData!B:P,13,FALSE)</f>
        <v>3469.6815596172169</v>
      </c>
    </row>
    <row r="41" spans="2:3" ht="15.5" x14ac:dyDescent="0.35">
      <c r="B41" s="7" t="s">
        <v>1</v>
      </c>
      <c r="C41" s="12">
        <f>VLOOKUP(B2,RawData!B:P,14,FALSE)</f>
        <v>23.920574202108689</v>
      </c>
    </row>
    <row r="42" spans="2:3" ht="15.5" x14ac:dyDescent="0.35">
      <c r="B42" s="7" t="s">
        <v>6</v>
      </c>
      <c r="C42" s="12">
        <f>VLOOKUP(B2,RawData!B:P,15,FALSE)</f>
        <v>5257.5102561868262</v>
      </c>
    </row>
    <row r="43" spans="2:3" ht="15.5" x14ac:dyDescent="0.35">
      <c r="B43" s="11" t="s">
        <v>132</v>
      </c>
      <c r="C43" s="21">
        <f>VLOOKUP(B2,RawData!B:Z,16,FALSE)</f>
        <v>29</v>
      </c>
    </row>
    <row r="44" spans="2:3" ht="15.5" x14ac:dyDescent="0.35">
      <c r="B44" s="7" t="s">
        <v>5</v>
      </c>
      <c r="C44" s="20">
        <f>VLOOKUP(B2,RawData!B:Z,17,FALSE)</f>
        <v>0.14298325014762242</v>
      </c>
    </row>
    <row r="45" spans="2:3" ht="16" thickBot="1" x14ac:dyDescent="0.4">
      <c r="B45" s="10" t="s">
        <v>124</v>
      </c>
      <c r="C45" s="22">
        <f>VLOOKUP(B2,RawData!B:Z,18,FALSE)</f>
        <v>12</v>
      </c>
    </row>
    <row r="46" spans="2:3" ht="15" thickTop="1" x14ac:dyDescent="0.35">
      <c r="B46" s="34" t="s">
        <v>125</v>
      </c>
      <c r="C46" s="34"/>
    </row>
    <row r="47" spans="2:3" x14ac:dyDescent="0.35">
      <c r="B47" s="19" t="s">
        <v>126</v>
      </c>
      <c r="C47" s="19"/>
    </row>
    <row r="48" spans="2:3" ht="30" customHeight="1" x14ac:dyDescent="0.35">
      <c r="B48" s="33" t="s">
        <v>148</v>
      </c>
      <c r="C48" s="33"/>
    </row>
    <row r="49" spans="2:3" x14ac:dyDescent="0.35">
      <c r="B49" s="33" t="s">
        <v>139</v>
      </c>
      <c r="C49" s="33"/>
    </row>
  </sheetData>
  <mergeCells count="9">
    <mergeCell ref="B49:C49"/>
    <mergeCell ref="B46:C46"/>
    <mergeCell ref="B48:C48"/>
    <mergeCell ref="B1:C1"/>
    <mergeCell ref="B31:C31"/>
    <mergeCell ref="B2:C2"/>
    <mergeCell ref="B38:C38"/>
    <mergeCell ref="B37:C37"/>
    <mergeCell ref="B3:C3"/>
  </mergeCells>
  <printOptions horizontalCentered="1"/>
  <pageMargins left="0.7" right="0.7" top="0.25" bottom="0.25" header="0.3" footer="0.3"/>
  <pageSetup scale="94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D47AFD-0F3C-4979-9C9D-39A322F7C633}">
          <x14:formula1>
            <xm:f>RawData!$B$4:$B$52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C6509-5D8B-4AC9-9C26-AAC483834EB8}">
  <sheetPr>
    <pageSetUpPr fitToPage="1"/>
  </sheetPr>
  <dimension ref="B1:E43"/>
  <sheetViews>
    <sheetView zoomScaleNormal="100" workbookViewId="0">
      <selection activeCell="I35" sqref="I35"/>
    </sheetView>
  </sheetViews>
  <sheetFormatPr defaultRowHeight="14.5" x14ac:dyDescent="0.35"/>
  <cols>
    <col min="1" max="1" width="1.1796875" customWidth="1"/>
    <col min="2" max="2" width="82.7265625" customWidth="1"/>
    <col min="3" max="3" width="12" customWidth="1"/>
  </cols>
  <sheetData>
    <row r="1" spans="2:3" ht="21" x14ac:dyDescent="0.5">
      <c r="B1" s="43" t="s">
        <v>147</v>
      </c>
      <c r="C1" s="43"/>
    </row>
    <row r="2" spans="2:3" ht="24" thickBot="1" x14ac:dyDescent="0.6">
      <c r="B2" s="39" t="s">
        <v>141</v>
      </c>
      <c r="C2" s="39"/>
    </row>
    <row r="3" spans="2:3" ht="18.75" customHeight="1" thickTop="1" x14ac:dyDescent="0.35">
      <c r="B3" s="41" t="s">
        <v>112</v>
      </c>
      <c r="C3" s="42"/>
    </row>
    <row r="4" spans="2:3" ht="15.75" customHeight="1" x14ac:dyDescent="0.35">
      <c r="B4" s="5"/>
      <c r="C4" s="6"/>
    </row>
    <row r="5" spans="2:3" ht="15.75" customHeight="1" x14ac:dyDescent="0.35">
      <c r="B5" s="5"/>
      <c r="C5" s="6"/>
    </row>
    <row r="6" spans="2:3" ht="15.75" customHeight="1" x14ac:dyDescent="0.35">
      <c r="B6" s="5"/>
      <c r="C6" s="6"/>
    </row>
    <row r="7" spans="2:3" ht="15.75" customHeight="1" x14ac:dyDescent="0.35">
      <c r="B7" s="5"/>
      <c r="C7" s="6"/>
    </row>
    <row r="8" spans="2:3" ht="15.75" customHeight="1" x14ac:dyDescent="0.35">
      <c r="B8" s="5"/>
      <c r="C8" s="6"/>
    </row>
    <row r="9" spans="2:3" ht="15.75" customHeight="1" x14ac:dyDescent="0.35">
      <c r="B9" s="5"/>
      <c r="C9" s="6"/>
    </row>
    <row r="10" spans="2:3" ht="15.75" customHeight="1" x14ac:dyDescent="0.35">
      <c r="B10" s="5"/>
      <c r="C10" s="6"/>
    </row>
    <row r="11" spans="2:3" ht="15.75" customHeight="1" x14ac:dyDescent="0.35">
      <c r="B11" s="5"/>
      <c r="C11" s="6"/>
    </row>
    <row r="12" spans="2:3" ht="15.75" customHeight="1" x14ac:dyDescent="0.35">
      <c r="B12" s="5"/>
      <c r="C12" s="6"/>
    </row>
    <row r="13" spans="2:3" ht="15.75" customHeight="1" x14ac:dyDescent="0.35">
      <c r="B13" s="5"/>
      <c r="C13" s="6"/>
    </row>
    <row r="14" spans="2:3" ht="15.75" customHeight="1" x14ac:dyDescent="0.35">
      <c r="B14" s="5"/>
      <c r="C14" s="6"/>
    </row>
    <row r="15" spans="2:3" ht="15.75" customHeight="1" x14ac:dyDescent="0.35">
      <c r="B15" s="5"/>
      <c r="C15" s="6"/>
    </row>
    <row r="16" spans="2:3" ht="15.75" customHeight="1" x14ac:dyDescent="0.35">
      <c r="B16" s="5"/>
      <c r="C16" s="6"/>
    </row>
    <row r="17" spans="2:5" ht="15.75" customHeight="1" x14ac:dyDescent="0.35">
      <c r="B17" s="5"/>
      <c r="C17" s="6"/>
    </row>
    <row r="18" spans="2:5" ht="15.75" customHeight="1" x14ac:dyDescent="0.35">
      <c r="B18" s="5"/>
      <c r="C18" s="6"/>
    </row>
    <row r="19" spans="2:5" ht="15.75" customHeight="1" x14ac:dyDescent="0.35">
      <c r="B19" s="5"/>
      <c r="C19" s="6"/>
    </row>
    <row r="20" spans="2:5" ht="15.75" customHeight="1" x14ac:dyDescent="0.35">
      <c r="B20" s="5"/>
      <c r="C20" s="6"/>
    </row>
    <row r="21" spans="2:5" ht="15.75" customHeight="1" x14ac:dyDescent="0.35">
      <c r="B21" s="5"/>
      <c r="C21" s="6"/>
    </row>
    <row r="22" spans="2:5" ht="15.75" customHeight="1" x14ac:dyDescent="0.35">
      <c r="B22" s="5"/>
      <c r="C22" s="6"/>
    </row>
    <row r="23" spans="2:5" ht="15.75" customHeight="1" x14ac:dyDescent="0.35">
      <c r="B23" s="5"/>
      <c r="C23" s="6"/>
    </row>
    <row r="24" spans="2:5" ht="15.75" customHeight="1" x14ac:dyDescent="0.35">
      <c r="B24" s="5"/>
      <c r="C24" s="6"/>
    </row>
    <row r="25" spans="2:5" ht="15.75" customHeight="1" x14ac:dyDescent="0.35">
      <c r="B25" s="5"/>
      <c r="C25" s="6"/>
    </row>
    <row r="26" spans="2:5" ht="15.75" customHeight="1" x14ac:dyDescent="0.35">
      <c r="B26" s="5"/>
      <c r="C26" s="6"/>
    </row>
    <row r="27" spans="2:5" ht="15.75" customHeight="1" thickBot="1" x14ac:dyDescent="0.4">
      <c r="B27" s="25"/>
      <c r="C27" s="26"/>
    </row>
    <row r="28" spans="2:5" ht="10" customHeight="1" thickTop="1" thickBot="1" x14ac:dyDescent="0.4">
      <c r="B28" s="24"/>
      <c r="C28" s="24"/>
    </row>
    <row r="29" spans="2:5" ht="19" thickTop="1" x14ac:dyDescent="0.45">
      <c r="B29" s="37" t="s">
        <v>142</v>
      </c>
      <c r="C29" s="38"/>
    </row>
    <row r="30" spans="2:5" ht="15.5" x14ac:dyDescent="0.35">
      <c r="B30" s="7" t="s">
        <v>3</v>
      </c>
      <c r="C30" s="27">
        <v>9.8185863909733868</v>
      </c>
      <c r="E30" s="28"/>
    </row>
    <row r="31" spans="2:5" ht="15.5" x14ac:dyDescent="0.35">
      <c r="B31" s="7" t="s">
        <v>2</v>
      </c>
      <c r="C31" s="27">
        <v>3.1750499426375178</v>
      </c>
    </row>
    <row r="32" spans="2:5" ht="15.5" x14ac:dyDescent="0.35">
      <c r="B32" s="7" t="s">
        <v>1</v>
      </c>
      <c r="C32" s="27">
        <v>1.0213949237663131</v>
      </c>
    </row>
    <row r="33" spans="2:3" ht="16" thickBot="1" x14ac:dyDescent="0.4">
      <c r="B33" s="29" t="s">
        <v>4</v>
      </c>
      <c r="C33" s="30">
        <v>14.01503125737722</v>
      </c>
    </row>
    <row r="34" spans="2:3" ht="10" customHeight="1" thickTop="1" thickBot="1" x14ac:dyDescent="0.4">
      <c r="B34" s="44"/>
      <c r="C34" s="44"/>
    </row>
    <row r="35" spans="2:3" ht="19" thickTop="1" x14ac:dyDescent="0.45">
      <c r="B35" s="37" t="s">
        <v>143</v>
      </c>
      <c r="C35" s="38"/>
    </row>
    <row r="36" spans="2:3" ht="15.5" x14ac:dyDescent="0.35">
      <c r="B36" s="7" t="s">
        <v>3</v>
      </c>
      <c r="C36" s="27">
        <v>150.74097024461216</v>
      </c>
    </row>
    <row r="37" spans="2:3" ht="15.5" x14ac:dyDescent="0.35">
      <c r="B37" s="7" t="s">
        <v>2</v>
      </c>
      <c r="C37" s="27">
        <v>201.66555633520588</v>
      </c>
    </row>
    <row r="38" spans="2:3" ht="15.5" x14ac:dyDescent="0.35">
      <c r="B38" s="7" t="s">
        <v>1</v>
      </c>
      <c r="C38" s="27">
        <v>19.846162182824322</v>
      </c>
    </row>
    <row r="39" spans="2:3" ht="15.5" x14ac:dyDescent="0.35">
      <c r="B39" s="7" t="s">
        <v>6</v>
      </c>
      <c r="C39" s="27">
        <v>372.25268876264249</v>
      </c>
    </row>
    <row r="40" spans="2:3" ht="16" thickBot="1" x14ac:dyDescent="0.4">
      <c r="B40" s="29" t="s">
        <v>5</v>
      </c>
      <c r="C40" s="31">
        <v>0.10209901909400602</v>
      </c>
    </row>
    <row r="41" spans="2:3" ht="15" thickTop="1" x14ac:dyDescent="0.35">
      <c r="B41" s="32" t="s">
        <v>126</v>
      </c>
      <c r="C41" s="32"/>
    </row>
    <row r="42" spans="2:3" ht="30" customHeight="1" x14ac:dyDescent="0.35">
      <c r="B42" s="33" t="s">
        <v>148</v>
      </c>
      <c r="C42" s="33"/>
    </row>
    <row r="43" spans="2:3" x14ac:dyDescent="0.35">
      <c r="B43" s="33" t="s">
        <v>145</v>
      </c>
      <c r="C43" s="33"/>
    </row>
  </sheetData>
  <mergeCells count="8">
    <mergeCell ref="B42:C42"/>
    <mergeCell ref="B43:C43"/>
    <mergeCell ref="B1:C1"/>
    <mergeCell ref="B2:C2"/>
    <mergeCell ref="B3:C3"/>
    <mergeCell ref="B29:C29"/>
    <mergeCell ref="B34:C34"/>
    <mergeCell ref="B35:C35"/>
  </mergeCells>
  <printOptions horizontalCentered="1"/>
  <pageMargins left="0.7" right="0.7" top="0.25" bottom="0.25" header="0.3" footer="0.3"/>
  <pageSetup scale="95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5B7C-8AA6-40A1-B938-14FC58E43D4C}">
  <dimension ref="A1:U12"/>
  <sheetViews>
    <sheetView workbookViewId="0">
      <selection activeCell="F30" sqref="F30"/>
    </sheetView>
  </sheetViews>
  <sheetFormatPr defaultRowHeight="14.5" x14ac:dyDescent="0.35"/>
  <cols>
    <col min="2" max="2" width="10.1796875" bestFit="1" customWidth="1"/>
  </cols>
  <sheetData>
    <row r="1" spans="1:21" x14ac:dyDescent="0.35">
      <c r="A1" s="44" t="str">
        <f>State_Summary!B2</f>
        <v>Kansas</v>
      </c>
      <c r="B1" s="44"/>
      <c r="C1" s="44"/>
      <c r="D1" s="44"/>
    </row>
    <row r="2" spans="1:21" x14ac:dyDescent="0.35">
      <c r="A2" s="45" t="s">
        <v>113</v>
      </c>
      <c r="B2" s="45"/>
      <c r="U2" s="1"/>
    </row>
    <row r="3" spans="1:21" x14ac:dyDescent="0.35">
      <c r="A3" t="s">
        <v>12</v>
      </c>
      <c r="B3" s="3">
        <f>VLOOKUP(A$1,RawData!B:F,3,FALSE)</f>
        <v>4989.4658884444398</v>
      </c>
      <c r="U3" s="2"/>
    </row>
    <row r="4" spans="1:21" x14ac:dyDescent="0.35">
      <c r="A4" t="s">
        <v>138</v>
      </c>
      <c r="B4" s="3">
        <f>VLOOKUP(A$1,RawData!B:F,4,FALSE)</f>
        <v>54.225278900343881</v>
      </c>
    </row>
    <row r="5" spans="1:21" x14ac:dyDescent="0.35">
      <c r="A5" t="s">
        <v>11</v>
      </c>
      <c r="B5" s="3">
        <f>VLOOKUP(A$1,RawData!B:F,2,FALSE)</f>
        <v>1242.889874503715</v>
      </c>
      <c r="U5" s="9"/>
    </row>
    <row r="6" spans="1:21" x14ac:dyDescent="0.35">
      <c r="A6" t="s">
        <v>14</v>
      </c>
      <c r="B6" s="3">
        <f>VLOOKUP(A$1,RawData!B:F,5,FALSE)</f>
        <v>37.475689586524823</v>
      </c>
    </row>
    <row r="8" spans="1:21" x14ac:dyDescent="0.35">
      <c r="A8" s="45" t="s">
        <v>114</v>
      </c>
      <c r="B8" s="45"/>
    </row>
    <row r="9" spans="1:21" x14ac:dyDescent="0.35">
      <c r="A9" t="s">
        <v>12</v>
      </c>
      <c r="B9" s="8">
        <f>VLOOKUP(A$1,RawData!B:L,8,FALSE)</f>
        <v>0.37842452347878608</v>
      </c>
    </row>
    <row r="10" spans="1:21" x14ac:dyDescent="0.35">
      <c r="A10" t="s">
        <v>138</v>
      </c>
      <c r="B10" s="8">
        <f>VLOOKUP(A$1,RawData!B:L,9,FALSE)</f>
        <v>9.9297763773953648E-2</v>
      </c>
    </row>
    <row r="11" spans="1:21" x14ac:dyDescent="0.35">
      <c r="A11" t="s">
        <v>11</v>
      </c>
      <c r="B11" s="8">
        <f>VLOOKUP(A$1,RawData!B:L,7,FALSE)</f>
        <v>1.3029668525073666E-2</v>
      </c>
    </row>
    <row r="12" spans="1:21" x14ac:dyDescent="0.35">
      <c r="A12" t="s">
        <v>14</v>
      </c>
      <c r="B12" s="8">
        <f>VLOOKUP(A$1,RawData!B:L,10,FALSE)</f>
        <v>4.0348376722596502E-3</v>
      </c>
    </row>
  </sheetData>
  <mergeCells count="3">
    <mergeCell ref="A2:B2"/>
    <mergeCell ref="A1:D1"/>
    <mergeCell ref="A8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2FDB5-DE1F-47C5-8923-C05347928E2F}">
  <dimension ref="A1:U12"/>
  <sheetViews>
    <sheetView workbookViewId="0">
      <selection activeCell="F30" sqref="F30"/>
    </sheetView>
  </sheetViews>
  <sheetFormatPr defaultRowHeight="14.5" x14ac:dyDescent="0.35"/>
  <cols>
    <col min="2" max="2" width="10.1796875" bestFit="1" customWidth="1"/>
  </cols>
  <sheetData>
    <row r="1" spans="1:21" x14ac:dyDescent="0.35">
      <c r="A1" s="44" t="str">
        <f>National_Summary!B2</f>
        <v>48-State Contiguous US</v>
      </c>
      <c r="B1" s="44"/>
      <c r="C1" s="44"/>
      <c r="D1" s="44"/>
    </row>
    <row r="2" spans="1:21" x14ac:dyDescent="0.35">
      <c r="A2" s="45" t="s">
        <v>113</v>
      </c>
      <c r="B2" s="45"/>
      <c r="U2" s="1"/>
    </row>
    <row r="3" spans="1:21" x14ac:dyDescent="0.35">
      <c r="A3" t="s">
        <v>12</v>
      </c>
      <c r="B3" s="3">
        <v>329160.48925559671</v>
      </c>
      <c r="U3" s="2"/>
    </row>
    <row r="4" spans="1:21" x14ac:dyDescent="0.35">
      <c r="A4" t="s">
        <v>144</v>
      </c>
      <c r="B4" s="3">
        <v>3217.674153441425</v>
      </c>
    </row>
    <row r="5" spans="1:21" x14ac:dyDescent="0.35">
      <c r="A5" t="s">
        <v>11</v>
      </c>
      <c r="B5" s="3">
        <v>83052.219700806236</v>
      </c>
    </row>
    <row r="6" spans="1:21" x14ac:dyDescent="0.35">
      <c r="A6" t="s">
        <v>14</v>
      </c>
      <c r="B6" s="3">
        <v>2298.5623917198614</v>
      </c>
    </row>
    <row r="8" spans="1:21" x14ac:dyDescent="0.35">
      <c r="A8" s="45" t="s">
        <v>114</v>
      </c>
      <c r="B8" s="45"/>
    </row>
    <row r="9" spans="1:21" x14ac:dyDescent="0.35">
      <c r="A9" t="s">
        <v>12</v>
      </c>
      <c r="B9" s="8">
        <v>0.36192042069732999</v>
      </c>
    </row>
    <row r="10" spans="1:21" x14ac:dyDescent="0.35">
      <c r="A10" t="s">
        <v>144</v>
      </c>
      <c r="B10" s="8">
        <v>6.3022176864913501E-2</v>
      </c>
    </row>
    <row r="11" spans="1:21" x14ac:dyDescent="0.35">
      <c r="A11" t="s">
        <v>11</v>
      </c>
      <c r="B11" s="8">
        <v>1.14147863867571E-2</v>
      </c>
    </row>
    <row r="12" spans="1:21" x14ac:dyDescent="0.35">
      <c r="A12" t="s">
        <v>14</v>
      </c>
      <c r="B12" s="8">
        <v>3.4084792758295201E-3</v>
      </c>
    </row>
  </sheetData>
  <mergeCells count="3">
    <mergeCell ref="A1:D1"/>
    <mergeCell ref="A2:B2"/>
    <mergeCell ref="A8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304FA-C955-4DC8-8068-34121D5083C6}">
  <dimension ref="A2:X53"/>
  <sheetViews>
    <sheetView topLeftCell="A22" workbookViewId="0">
      <selection activeCell="G2" sqref="G2"/>
    </sheetView>
  </sheetViews>
  <sheetFormatPr defaultRowHeight="14.5" x14ac:dyDescent="0.35"/>
  <sheetData>
    <row r="2" spans="1:24" s="1" customFormat="1" x14ac:dyDescent="0.35">
      <c r="C2" s="1" t="s">
        <v>7</v>
      </c>
      <c r="D2" s="1" t="s">
        <v>7</v>
      </c>
      <c r="E2" s="1" t="s">
        <v>7</v>
      </c>
      <c r="F2" s="1" t="s">
        <v>7</v>
      </c>
      <c r="G2" s="1" t="s">
        <v>8</v>
      </c>
      <c r="H2" s="1" t="s">
        <v>115</v>
      </c>
      <c r="I2" s="1" t="s">
        <v>115</v>
      </c>
      <c r="J2" s="1" t="s">
        <v>115</v>
      </c>
      <c r="K2" s="1" t="s">
        <v>115</v>
      </c>
      <c r="L2" s="1" t="s">
        <v>116</v>
      </c>
      <c r="M2" s="1" t="s">
        <v>117</v>
      </c>
      <c r="N2" s="1" t="s">
        <v>118</v>
      </c>
      <c r="O2" s="1" t="s">
        <v>119</v>
      </c>
      <c r="P2" s="1" t="s">
        <v>120</v>
      </c>
      <c r="Q2" s="1" t="s">
        <v>121</v>
      </c>
      <c r="R2" s="1" t="s">
        <v>130</v>
      </c>
      <c r="S2" s="1" t="s">
        <v>131</v>
      </c>
      <c r="T2" s="1" t="s">
        <v>133</v>
      </c>
      <c r="U2" s="1" t="s">
        <v>134</v>
      </c>
      <c r="V2" s="1" t="s">
        <v>135</v>
      </c>
      <c r="W2" s="1" t="s">
        <v>136</v>
      </c>
      <c r="X2" s="1" t="s">
        <v>137</v>
      </c>
    </row>
    <row r="3" spans="1:24" s="2" customFormat="1" x14ac:dyDescent="0.35">
      <c r="A3" s="2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12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12</v>
      </c>
      <c r="M3" s="2" t="s">
        <v>117</v>
      </c>
      <c r="N3" s="2" t="s">
        <v>118</v>
      </c>
      <c r="O3" s="2" t="s">
        <v>119</v>
      </c>
      <c r="P3" s="2" t="s">
        <v>120</v>
      </c>
      <c r="Q3" s="2" t="s">
        <v>121</v>
      </c>
      <c r="R3" s="2" t="s">
        <v>130</v>
      </c>
      <c r="S3" s="2" t="s">
        <v>131</v>
      </c>
      <c r="T3" s="2" t="s">
        <v>133</v>
      </c>
      <c r="U3" s="2" t="s">
        <v>134</v>
      </c>
      <c r="V3" s="2" t="s">
        <v>135</v>
      </c>
      <c r="W3" s="2" t="s">
        <v>136</v>
      </c>
      <c r="X3" s="2" t="s">
        <v>137</v>
      </c>
    </row>
    <row r="4" spans="1:24" x14ac:dyDescent="0.35">
      <c r="A4" t="s">
        <v>39</v>
      </c>
      <c r="B4" t="s">
        <v>0</v>
      </c>
      <c r="C4">
        <v>2203.3076425632462</v>
      </c>
      <c r="D4">
        <v>7865.8868923052523</v>
      </c>
      <c r="E4">
        <v>87.621446359195261</v>
      </c>
      <c r="F4">
        <v>63.157813673486089</v>
      </c>
      <c r="G4">
        <v>13</v>
      </c>
      <c r="H4" s="8">
        <v>1.0859680945263126E-2</v>
      </c>
      <c r="I4" s="8">
        <v>0.3326457208248334</v>
      </c>
      <c r="J4" s="8">
        <v>8.3532779241504207E-2</v>
      </c>
      <c r="K4" s="8">
        <v>3.284364893658351E-3</v>
      </c>
      <c r="L4">
        <v>31</v>
      </c>
      <c r="M4">
        <v>3526.288978944016</v>
      </c>
      <c r="N4">
        <v>5354.9388290317365</v>
      </c>
      <c r="O4">
        <v>426.48692171838894</v>
      </c>
      <c r="P4">
        <v>9307.7147296941421</v>
      </c>
      <c r="Q4">
        <v>13</v>
      </c>
      <c r="R4">
        <v>0.11864679361126515</v>
      </c>
      <c r="S4">
        <v>23</v>
      </c>
      <c r="T4">
        <v>266925.77731316671</v>
      </c>
      <c r="U4">
        <v>86309.540312683952</v>
      </c>
      <c r="V4">
        <v>17151.142722915534</v>
      </c>
      <c r="W4">
        <v>370386.46034876618</v>
      </c>
      <c r="X4">
        <v>14</v>
      </c>
    </row>
    <row r="5" spans="1:24" x14ac:dyDescent="0.35">
      <c r="A5" t="s">
        <v>52</v>
      </c>
      <c r="B5" t="s">
        <v>53</v>
      </c>
      <c r="C5">
        <v>2377.7874673960614</v>
      </c>
      <c r="D5">
        <v>6604.0435765180991</v>
      </c>
      <c r="E5">
        <v>66.006045539614206</v>
      </c>
      <c r="F5">
        <v>63.889143799948215</v>
      </c>
      <c r="G5">
        <v>20</v>
      </c>
      <c r="H5" s="8">
        <v>1.2674061942394116E-2</v>
      </c>
      <c r="I5" s="8">
        <v>0.30172656040173179</v>
      </c>
      <c r="J5" s="8">
        <v>6.6402578323915787E-2</v>
      </c>
      <c r="K5" s="8">
        <v>3.538906136453281E-3</v>
      </c>
      <c r="L5">
        <v>34</v>
      </c>
      <c r="M5">
        <v>3158.6734736940248</v>
      </c>
      <c r="N5">
        <v>3475.60682992088</v>
      </c>
      <c r="O5">
        <v>336.93563153998815</v>
      </c>
      <c r="P5">
        <v>6971.2159351548935</v>
      </c>
      <c r="Q5">
        <v>20</v>
      </c>
      <c r="R5">
        <v>9.2330188248202522E-2</v>
      </c>
      <c r="S5">
        <v>29</v>
      </c>
      <c r="T5">
        <v>147257.9385407783</v>
      </c>
      <c r="U5">
        <v>46904.374805662083</v>
      </c>
      <c r="V5">
        <v>23969.68353472355</v>
      </c>
      <c r="W5">
        <v>218131.99688116394</v>
      </c>
      <c r="X5">
        <v>24</v>
      </c>
    </row>
    <row r="6" spans="1:24" x14ac:dyDescent="0.35">
      <c r="A6" t="s">
        <v>56</v>
      </c>
      <c r="B6" t="s">
        <v>57</v>
      </c>
      <c r="C6">
        <v>1117.3695634294127</v>
      </c>
      <c r="D6">
        <v>6225.3719186371791</v>
      </c>
      <c r="E6">
        <v>62.275811737549816</v>
      </c>
      <c r="F6">
        <v>36.133828363619614</v>
      </c>
      <c r="G6">
        <v>22</v>
      </c>
      <c r="H6" s="8">
        <v>1.186200393767394E-2</v>
      </c>
      <c r="I6" s="8">
        <v>0.4365621991705036</v>
      </c>
      <c r="J6" s="8">
        <v>0.10693850350853019</v>
      </c>
      <c r="K6" s="8">
        <v>4.3689195513872707E-3</v>
      </c>
      <c r="L6">
        <v>4</v>
      </c>
      <c r="M6">
        <v>1700.7634793985849</v>
      </c>
      <c r="N6">
        <v>4528.6141622256682</v>
      </c>
      <c r="O6">
        <v>302.24867933245918</v>
      </c>
      <c r="P6">
        <v>6531.6263209567114</v>
      </c>
      <c r="Q6">
        <v>23</v>
      </c>
      <c r="R6">
        <v>0.15811787857816381</v>
      </c>
      <c r="S6">
        <v>9</v>
      </c>
      <c r="T6">
        <v>121713.53474240877</v>
      </c>
      <c r="U6">
        <v>72284.502052843323</v>
      </c>
      <c r="V6">
        <v>6741.0070304191177</v>
      </c>
      <c r="W6">
        <v>200739.04382567119</v>
      </c>
      <c r="X6">
        <v>28</v>
      </c>
    </row>
    <row r="7" spans="1:24" x14ac:dyDescent="0.35">
      <c r="A7" t="s">
        <v>15</v>
      </c>
      <c r="B7" t="s">
        <v>16</v>
      </c>
      <c r="C7">
        <v>4988.058031471679</v>
      </c>
      <c r="D7">
        <v>34871.55692802876</v>
      </c>
      <c r="E7">
        <v>119.55929028321407</v>
      </c>
      <c r="F7">
        <v>57.92621893161413</v>
      </c>
      <c r="G7">
        <v>1</v>
      </c>
      <c r="H7" s="8">
        <v>1.7835734801794848E-2</v>
      </c>
      <c r="I7" s="8">
        <v>0.47938021646955353</v>
      </c>
      <c r="J7" s="8">
        <v>1.3282716928339195E-2</v>
      </c>
      <c r="K7" s="8">
        <v>1.4404334428540571E-3</v>
      </c>
      <c r="L7">
        <v>1</v>
      </c>
      <c r="M7">
        <v>15359.115396129033</v>
      </c>
      <c r="N7">
        <v>15396.505284747103</v>
      </c>
      <c r="O7">
        <v>2303.14746016864</v>
      </c>
      <c r="P7">
        <v>33058.768141044777</v>
      </c>
      <c r="Q7">
        <v>2</v>
      </c>
      <c r="R7">
        <v>7.9392293988807955E-2</v>
      </c>
      <c r="S7">
        <v>35</v>
      </c>
      <c r="T7">
        <v>1129798.9889954037</v>
      </c>
      <c r="U7">
        <v>244398.47504350881</v>
      </c>
      <c r="V7">
        <v>50203.541579241501</v>
      </c>
      <c r="W7">
        <v>1424401.0056181541</v>
      </c>
      <c r="X7">
        <v>1</v>
      </c>
    </row>
    <row r="8" spans="1:24" x14ac:dyDescent="0.35">
      <c r="A8" t="s">
        <v>76</v>
      </c>
      <c r="B8" t="s">
        <v>77</v>
      </c>
      <c r="C8">
        <v>758.54997095974977</v>
      </c>
      <c r="D8">
        <v>3567.470015802659</v>
      </c>
      <c r="E8">
        <v>30.00378911478947</v>
      </c>
      <c r="F8">
        <v>18.683560319550452</v>
      </c>
      <c r="G8">
        <v>32</v>
      </c>
      <c r="H8" s="8">
        <v>5.2260103398326218E-3</v>
      </c>
      <c r="I8" s="8">
        <v>0.22113778358159342</v>
      </c>
      <c r="J8" s="8">
        <v>3.5992148642861981E-2</v>
      </c>
      <c r="K8" s="8">
        <v>1.2623980871953452E-3</v>
      </c>
      <c r="L8">
        <v>45</v>
      </c>
      <c r="M8">
        <v>697.65048488926118</v>
      </c>
      <c r="N8">
        <v>2199.3303783097595</v>
      </c>
      <c r="O8">
        <v>382.11086446781337</v>
      </c>
      <c r="P8">
        <v>3279.0917276668342</v>
      </c>
      <c r="Q8">
        <v>35</v>
      </c>
      <c r="R8">
        <v>5.1556283081827997E-2</v>
      </c>
      <c r="S8">
        <v>46</v>
      </c>
      <c r="T8">
        <v>82100.530870010756</v>
      </c>
      <c r="U8">
        <v>39612.667241829651</v>
      </c>
      <c r="V8">
        <v>11759.680142305655</v>
      </c>
      <c r="W8">
        <v>133472.87825414605</v>
      </c>
      <c r="X8">
        <v>32</v>
      </c>
    </row>
    <row r="9" spans="1:24" x14ac:dyDescent="0.35">
      <c r="A9" t="s">
        <v>102</v>
      </c>
      <c r="B9" t="s">
        <v>103</v>
      </c>
      <c r="C9">
        <v>219.41061492761946</v>
      </c>
      <c r="D9">
        <v>873.34476989120276</v>
      </c>
      <c r="E9">
        <v>7.6455268754141343</v>
      </c>
      <c r="F9">
        <v>4.2535607736072052</v>
      </c>
      <c r="G9">
        <v>45</v>
      </c>
      <c r="H9" s="8">
        <v>3.8275862267389033E-3</v>
      </c>
      <c r="I9" s="8">
        <v>0.1992101236502202</v>
      </c>
      <c r="J9" s="8">
        <v>2.4217128740472833E-2</v>
      </c>
      <c r="K9" s="8">
        <v>7.4116823343178524E-4</v>
      </c>
      <c r="L9">
        <v>48</v>
      </c>
      <c r="M9">
        <v>232.76895368807561</v>
      </c>
      <c r="N9">
        <v>639.92792212876816</v>
      </c>
      <c r="O9">
        <v>38.788402560096394</v>
      </c>
      <c r="P9">
        <v>911.48527837694019</v>
      </c>
      <c r="Q9">
        <v>46</v>
      </c>
      <c r="R9">
        <v>2.7618391097331954E-2</v>
      </c>
      <c r="S9">
        <v>49</v>
      </c>
      <c r="T9">
        <v>23886.731286403257</v>
      </c>
      <c r="U9">
        <v>13345.08972786194</v>
      </c>
      <c r="V9">
        <v>10890.667872088761</v>
      </c>
      <c r="W9">
        <v>48122.488886353953</v>
      </c>
      <c r="X9">
        <v>44</v>
      </c>
    </row>
    <row r="10" spans="1:24" x14ac:dyDescent="0.35">
      <c r="A10" t="s">
        <v>106</v>
      </c>
      <c r="B10" t="s">
        <v>107</v>
      </c>
      <c r="C10">
        <v>232.34848224318921</v>
      </c>
      <c r="D10">
        <v>475.47450837443466</v>
      </c>
      <c r="E10">
        <v>5.3564670916058787</v>
      </c>
      <c r="F10">
        <v>4.0034719187956398</v>
      </c>
      <c r="G10">
        <v>47</v>
      </c>
      <c r="H10" s="8">
        <v>9.4636374291270087E-3</v>
      </c>
      <c r="I10" s="8">
        <v>0.23783420161473753</v>
      </c>
      <c r="J10" s="8">
        <v>4.8025055124539813E-2</v>
      </c>
      <c r="K10" s="8">
        <v>1.8101559420769656E-3</v>
      </c>
      <c r="L10">
        <v>44</v>
      </c>
      <c r="M10">
        <v>144.11023964360197</v>
      </c>
      <c r="N10">
        <v>365.54966564276123</v>
      </c>
      <c r="O10">
        <v>129.71864747065197</v>
      </c>
      <c r="P10">
        <v>639.3785527570152</v>
      </c>
      <c r="Q10">
        <v>47</v>
      </c>
      <c r="R10">
        <v>5.5930931006248102E-2</v>
      </c>
      <c r="S10">
        <v>44</v>
      </c>
      <c r="T10">
        <v>18100.336313960077</v>
      </c>
      <c r="U10">
        <v>4129.8118785954575</v>
      </c>
      <c r="V10">
        <v>5779.4954627443822</v>
      </c>
      <c r="W10">
        <v>28009.643655299915</v>
      </c>
      <c r="X10">
        <v>47</v>
      </c>
    </row>
    <row r="11" spans="1:24" x14ac:dyDescent="0.35">
      <c r="A11" t="s">
        <v>110</v>
      </c>
      <c r="B11" t="s">
        <v>111</v>
      </c>
      <c r="C11">
        <v>31.972458032296345</v>
      </c>
      <c r="D11">
        <v>160.41877997625761</v>
      </c>
      <c r="E11">
        <v>2.8018724485763755</v>
      </c>
      <c r="F11">
        <v>2.7614306947709792</v>
      </c>
      <c r="G11">
        <v>49</v>
      </c>
      <c r="H11" s="8">
        <v>3.8691985042810895E-3</v>
      </c>
      <c r="I11" s="8">
        <v>0.20563647699682019</v>
      </c>
      <c r="J11" s="8">
        <v>3.4021798873174719E-2</v>
      </c>
      <c r="K11" s="8">
        <v>2.9621325130730265E-3</v>
      </c>
      <c r="L11">
        <v>46</v>
      </c>
      <c r="M11">
        <v>94.080698066406669</v>
      </c>
      <c r="N11">
        <v>25.241616099698962</v>
      </c>
      <c r="O11">
        <v>40.947358683914644</v>
      </c>
      <c r="P11">
        <v>160.26967285002027</v>
      </c>
      <c r="Q11">
        <v>49</v>
      </c>
      <c r="R11">
        <v>3.9710491800798657E-2</v>
      </c>
      <c r="S11">
        <v>48</v>
      </c>
      <c r="T11">
        <v>1401.125180338028</v>
      </c>
      <c r="U11">
        <v>847.58214752005324</v>
      </c>
      <c r="V11">
        <v>3128.8245067767525</v>
      </c>
      <c r="W11">
        <v>5377.531834634834</v>
      </c>
      <c r="X11">
        <v>49</v>
      </c>
    </row>
    <row r="12" spans="1:24" x14ac:dyDescent="0.35">
      <c r="A12" t="s">
        <v>19</v>
      </c>
      <c r="B12" t="s">
        <v>20</v>
      </c>
      <c r="C12">
        <v>5848.5421321926406</v>
      </c>
      <c r="D12">
        <v>15865.115804749148</v>
      </c>
      <c r="E12">
        <v>196.91547133054701</v>
      </c>
      <c r="F12">
        <v>193.37015787233395</v>
      </c>
      <c r="G12">
        <v>3</v>
      </c>
      <c r="H12" s="8">
        <v>1.1205707244598247E-2</v>
      </c>
      <c r="I12" s="8">
        <v>0.35055759120062829</v>
      </c>
      <c r="J12" s="8">
        <v>6.5387914286216514E-2</v>
      </c>
      <c r="K12" s="8">
        <v>4.6114500866896195E-3</v>
      </c>
      <c r="L12">
        <v>27</v>
      </c>
      <c r="M12">
        <v>10210.419036520359</v>
      </c>
      <c r="N12">
        <v>9346.4205274190754</v>
      </c>
      <c r="O12">
        <v>1352.0624558988666</v>
      </c>
      <c r="P12">
        <v>20908.902019838304</v>
      </c>
      <c r="Q12">
        <v>3</v>
      </c>
      <c r="R12">
        <v>8.1986448552182054E-2</v>
      </c>
      <c r="S12">
        <v>33</v>
      </c>
      <c r="T12">
        <v>692732.38276480488</v>
      </c>
      <c r="U12">
        <v>150852.61350717215</v>
      </c>
      <c r="V12">
        <v>48514.624978128872</v>
      </c>
      <c r="W12">
        <v>892099.62125010579</v>
      </c>
      <c r="X12">
        <v>3</v>
      </c>
    </row>
    <row r="13" spans="1:24" x14ac:dyDescent="0.35">
      <c r="A13" t="s">
        <v>21</v>
      </c>
      <c r="B13" t="s">
        <v>22</v>
      </c>
      <c r="C13">
        <v>2242.2175578000606</v>
      </c>
      <c r="D13">
        <v>13700.064319544646</v>
      </c>
      <c r="E13">
        <v>131.51500132206979</v>
      </c>
      <c r="F13">
        <v>82.560826932884083</v>
      </c>
      <c r="G13">
        <v>4</v>
      </c>
      <c r="H13" s="8">
        <v>8.1754196176231538E-3</v>
      </c>
      <c r="I13" s="8">
        <v>0.3999807859542896</v>
      </c>
      <c r="J13" s="8">
        <v>7.8024602870920404E-2</v>
      </c>
      <c r="K13" s="8">
        <v>3.6277502851153973E-3</v>
      </c>
      <c r="L13">
        <v>12</v>
      </c>
      <c r="M13">
        <v>6363.7063484314085</v>
      </c>
      <c r="N13">
        <v>8811.3681464958754</v>
      </c>
      <c r="O13">
        <v>728.86534404836141</v>
      </c>
      <c r="P13">
        <v>15903.939838975646</v>
      </c>
      <c r="Q13">
        <v>4</v>
      </c>
      <c r="R13">
        <v>0.11244814540796616</v>
      </c>
      <c r="S13">
        <v>26</v>
      </c>
      <c r="T13">
        <v>349155.89631070982</v>
      </c>
      <c r="U13">
        <v>83944.816801033317</v>
      </c>
      <c r="V13">
        <v>31257.787069107853</v>
      </c>
      <c r="W13">
        <v>464358.50018085103</v>
      </c>
      <c r="X13">
        <v>8</v>
      </c>
    </row>
    <row r="14" spans="1:24" x14ac:dyDescent="0.35">
      <c r="A14" t="s">
        <v>80</v>
      </c>
      <c r="B14" t="s">
        <v>81</v>
      </c>
      <c r="C14">
        <v>817.78002022995497</v>
      </c>
      <c r="D14">
        <v>3269.6605836894196</v>
      </c>
      <c r="E14">
        <v>33.479443623109205</v>
      </c>
      <c r="F14">
        <v>23.497257327471743</v>
      </c>
      <c r="G14">
        <v>34</v>
      </c>
      <c r="H14" s="8">
        <v>1.3236145115394162E-2</v>
      </c>
      <c r="I14" s="8">
        <v>0.2960835628679192</v>
      </c>
      <c r="J14" s="8">
        <v>7.764716258860789E-2</v>
      </c>
      <c r="K14" s="8">
        <v>3.3666354654292613E-3</v>
      </c>
      <c r="L14">
        <v>36</v>
      </c>
      <c r="M14">
        <v>1373.5679304828323</v>
      </c>
      <c r="N14">
        <v>1779.857306273932</v>
      </c>
      <c r="O14">
        <v>45.107314704765365</v>
      </c>
      <c r="P14">
        <v>3198.5325514615297</v>
      </c>
      <c r="Q14">
        <v>36</v>
      </c>
      <c r="R14">
        <v>0.14856252960075089</v>
      </c>
      <c r="S14">
        <v>11</v>
      </c>
      <c r="T14">
        <v>90186.440524428486</v>
      </c>
      <c r="U14">
        <v>26266.597712417148</v>
      </c>
      <c r="V14">
        <v>4909.6423599514474</v>
      </c>
      <c r="W14">
        <v>121362.68059679709</v>
      </c>
      <c r="X14">
        <v>34</v>
      </c>
    </row>
    <row r="15" spans="1:24" x14ac:dyDescent="0.35">
      <c r="A15" t="s">
        <v>23</v>
      </c>
      <c r="B15" t="s">
        <v>24</v>
      </c>
      <c r="C15">
        <v>3384.6134931228298</v>
      </c>
      <c r="D15">
        <v>12300.306790344599</v>
      </c>
      <c r="E15">
        <v>113.26549325903602</v>
      </c>
      <c r="F15">
        <v>79.422037506144989</v>
      </c>
      <c r="G15">
        <v>5</v>
      </c>
      <c r="H15" s="8">
        <v>1.3052708462091394E-2</v>
      </c>
      <c r="I15" s="8">
        <v>0.40320443217237661</v>
      </c>
      <c r="J15" s="8">
        <v>6.8111865997778062E-2</v>
      </c>
      <c r="K15" s="8">
        <v>3.4046193239539876E-3</v>
      </c>
      <c r="L15">
        <v>10</v>
      </c>
      <c r="M15">
        <v>4259.4184530611001</v>
      </c>
      <c r="N15">
        <v>8271.2900887391042</v>
      </c>
      <c r="O15">
        <v>690.47933322963956</v>
      </c>
      <c r="P15">
        <v>13221.187875029844</v>
      </c>
      <c r="Q15">
        <v>6</v>
      </c>
      <c r="R15">
        <v>0.1121969995595274</v>
      </c>
      <c r="S15">
        <v>27</v>
      </c>
      <c r="T15">
        <v>339868.37371309521</v>
      </c>
      <c r="U15">
        <v>125239.43902381152</v>
      </c>
      <c r="V15">
        <v>48875.94666627697</v>
      </c>
      <c r="W15">
        <v>513983.75940318365</v>
      </c>
      <c r="X15">
        <v>6</v>
      </c>
    </row>
    <row r="16" spans="1:24" x14ac:dyDescent="0.35">
      <c r="A16" t="s">
        <v>29</v>
      </c>
      <c r="B16" t="s">
        <v>30</v>
      </c>
      <c r="C16">
        <v>3118.6091589021671</v>
      </c>
      <c r="D16">
        <v>10371.929110242028</v>
      </c>
      <c r="E16">
        <v>104.16203260001748</v>
      </c>
      <c r="F16">
        <v>92.973780907199398</v>
      </c>
      <c r="G16">
        <v>8</v>
      </c>
      <c r="H16" s="8">
        <v>1.4533648592418942E-2</v>
      </c>
      <c r="I16" s="8">
        <v>0.39117844541146013</v>
      </c>
      <c r="J16" s="8">
        <v>7.7952482069984619E-2</v>
      </c>
      <c r="K16" s="8">
        <v>4.8244270149968285E-3</v>
      </c>
      <c r="L16">
        <v>15</v>
      </c>
      <c r="M16">
        <v>5065.3766719646355</v>
      </c>
      <c r="N16">
        <v>6475.8956359485092</v>
      </c>
      <c r="O16">
        <v>802.17498157568912</v>
      </c>
      <c r="P16">
        <v>12343.447289488833</v>
      </c>
      <c r="Q16">
        <v>8</v>
      </c>
      <c r="R16">
        <v>0.1327215908434583</v>
      </c>
      <c r="S16">
        <v>16</v>
      </c>
      <c r="T16">
        <v>345096.94341057137</v>
      </c>
      <c r="U16">
        <v>101913.21850167154</v>
      </c>
      <c r="V16">
        <v>32602.234630979343</v>
      </c>
      <c r="W16">
        <v>479612.39654322225</v>
      </c>
      <c r="X16">
        <v>7</v>
      </c>
    </row>
    <row r="17" spans="1:24" x14ac:dyDescent="0.35">
      <c r="A17" t="s">
        <v>64</v>
      </c>
      <c r="B17" t="s">
        <v>65</v>
      </c>
      <c r="C17">
        <v>1116.4436044684408</v>
      </c>
      <c r="D17">
        <v>5099.3589833547103</v>
      </c>
      <c r="E17">
        <v>45.212284424081304</v>
      </c>
      <c r="F17">
        <v>28.247925364736147</v>
      </c>
      <c r="G17">
        <v>26</v>
      </c>
      <c r="H17" s="8">
        <v>1.1626477694562477E-2</v>
      </c>
      <c r="I17" s="8">
        <v>0.37098286512180695</v>
      </c>
      <c r="J17" s="8">
        <v>8.0436039491070144E-2</v>
      </c>
      <c r="K17" s="8">
        <v>2.6345787549622297E-3</v>
      </c>
      <c r="L17">
        <v>23</v>
      </c>
      <c r="M17">
        <v>1326.211380292998</v>
      </c>
      <c r="N17">
        <v>3560.9126384434344</v>
      </c>
      <c r="O17">
        <v>160.38160829151039</v>
      </c>
      <c r="P17">
        <v>5047.5056270279429</v>
      </c>
      <c r="Q17">
        <v>31</v>
      </c>
      <c r="R17">
        <v>0.13564388747371356</v>
      </c>
      <c r="S17">
        <v>15</v>
      </c>
      <c r="T17">
        <v>116269.00573067092</v>
      </c>
      <c r="U17">
        <v>55373.029943735542</v>
      </c>
      <c r="V17">
        <v>11035.689927809028</v>
      </c>
      <c r="W17">
        <v>182677.72560221548</v>
      </c>
      <c r="X17">
        <v>31</v>
      </c>
    </row>
    <row r="18" spans="1:24" x14ac:dyDescent="0.35">
      <c r="A18" t="s">
        <v>66</v>
      </c>
      <c r="B18" t="s">
        <v>67</v>
      </c>
      <c r="C18">
        <v>1242.889874503715</v>
      </c>
      <c r="D18">
        <v>4989.4658884444398</v>
      </c>
      <c r="E18">
        <v>54.225278900343881</v>
      </c>
      <c r="F18">
        <v>37.475689586524823</v>
      </c>
      <c r="G18">
        <v>27</v>
      </c>
      <c r="H18" s="8">
        <v>1.3029668525073666E-2</v>
      </c>
      <c r="I18" s="8">
        <v>0.37842452347878608</v>
      </c>
      <c r="J18" s="8">
        <v>9.9297763773953648E-2</v>
      </c>
      <c r="K18" s="8">
        <v>4.0348376722596502E-3</v>
      </c>
      <c r="L18">
        <v>18</v>
      </c>
      <c r="M18">
        <v>1763.9081223675009</v>
      </c>
      <c r="N18">
        <v>3469.6815596172169</v>
      </c>
      <c r="O18">
        <v>23.920574202108689</v>
      </c>
      <c r="P18">
        <v>5257.5102561868262</v>
      </c>
      <c r="Q18">
        <v>29</v>
      </c>
      <c r="R18">
        <v>0.14298325014762242</v>
      </c>
      <c r="S18">
        <v>12</v>
      </c>
      <c r="T18">
        <v>129159.6808697228</v>
      </c>
      <c r="U18">
        <v>54518.975104114041</v>
      </c>
      <c r="V18">
        <v>5665.2219430417799</v>
      </c>
      <c r="W18">
        <v>189343.87791687861</v>
      </c>
      <c r="X18">
        <v>30</v>
      </c>
    </row>
    <row r="19" spans="1:24" x14ac:dyDescent="0.35">
      <c r="A19" t="s">
        <v>48</v>
      </c>
      <c r="B19" t="s">
        <v>49</v>
      </c>
      <c r="C19">
        <v>1877.8154959690874</v>
      </c>
      <c r="D19">
        <v>7132.8236699915615</v>
      </c>
      <c r="E19">
        <v>81.605779209204229</v>
      </c>
      <c r="F19">
        <v>54.517485797077825</v>
      </c>
      <c r="G19">
        <v>18</v>
      </c>
      <c r="H19" s="8">
        <v>1.2909949386173286E-2</v>
      </c>
      <c r="I19" s="8">
        <v>0.38735952683225383</v>
      </c>
      <c r="J19" s="8">
        <v>0.10188955913685653</v>
      </c>
      <c r="K19" s="8">
        <v>4.3649063886176285E-3</v>
      </c>
      <c r="L19">
        <v>16</v>
      </c>
      <c r="M19">
        <v>3072.5558197605633</v>
      </c>
      <c r="N19">
        <v>4227.2833799917171</v>
      </c>
      <c r="O19">
        <v>404.27167384994988</v>
      </c>
      <c r="P19">
        <v>7704.1108736022306</v>
      </c>
      <c r="Q19">
        <v>18</v>
      </c>
      <c r="R19">
        <v>0.13578963383899084</v>
      </c>
      <c r="S19">
        <v>14</v>
      </c>
      <c r="T19">
        <v>209787.20298311015</v>
      </c>
      <c r="U19">
        <v>68559.520542098733</v>
      </c>
      <c r="V19">
        <v>16947.957661667038</v>
      </c>
      <c r="W19">
        <v>295294.68118687591</v>
      </c>
      <c r="X19">
        <v>18</v>
      </c>
    </row>
    <row r="20" spans="1:24" x14ac:dyDescent="0.35">
      <c r="A20" t="s">
        <v>37</v>
      </c>
      <c r="B20" t="s">
        <v>38</v>
      </c>
      <c r="C20">
        <v>2308.3002634205477</v>
      </c>
      <c r="D20">
        <v>8116.32657071006</v>
      </c>
      <c r="E20">
        <v>96.142235055094034</v>
      </c>
      <c r="F20">
        <v>81.528486430077464</v>
      </c>
      <c r="G20">
        <v>12</v>
      </c>
      <c r="H20" s="8">
        <v>1.7878408498621826E-2</v>
      </c>
      <c r="I20" s="8">
        <v>0.43154721569805765</v>
      </c>
      <c r="J20" s="8">
        <v>0.11327580485108198</v>
      </c>
      <c r="K20" s="8">
        <v>7.3360616214603689E-3</v>
      </c>
      <c r="L20">
        <v>6</v>
      </c>
      <c r="M20">
        <v>4554.1515693935862</v>
      </c>
      <c r="N20">
        <v>4712.8365547422145</v>
      </c>
      <c r="O20">
        <v>438.56226516395486</v>
      </c>
      <c r="P20">
        <v>9705.5503892997567</v>
      </c>
      <c r="Q20">
        <v>11</v>
      </c>
      <c r="R20">
        <v>0.16978212495640818</v>
      </c>
      <c r="S20">
        <v>5</v>
      </c>
      <c r="T20">
        <v>272408.17504762986</v>
      </c>
      <c r="U20">
        <v>75448.692895285116</v>
      </c>
      <c r="V20">
        <v>18215.151181207846</v>
      </c>
      <c r="W20">
        <v>366072.0191241228</v>
      </c>
      <c r="X20">
        <v>15</v>
      </c>
    </row>
    <row r="21" spans="1:24" x14ac:dyDescent="0.35">
      <c r="A21" t="s">
        <v>98</v>
      </c>
      <c r="B21" t="s">
        <v>99</v>
      </c>
      <c r="C21">
        <v>660.92540770006599</v>
      </c>
      <c r="D21">
        <v>1581.1125964536891</v>
      </c>
      <c r="E21">
        <v>16.912462480042251</v>
      </c>
      <c r="F21">
        <v>12.955461528747037</v>
      </c>
      <c r="G21">
        <v>43</v>
      </c>
      <c r="H21" s="8">
        <v>1.9387740767369946E-2</v>
      </c>
      <c r="I21" s="8">
        <v>0.38655163594763658</v>
      </c>
      <c r="J21" s="8">
        <v>8.0842427193419372E-2</v>
      </c>
      <c r="K21" s="8">
        <v>4.338595855568967E-3</v>
      </c>
      <c r="L21">
        <v>17</v>
      </c>
      <c r="M21">
        <v>888.89776794750662</v>
      </c>
      <c r="N21">
        <v>865.95103306336193</v>
      </c>
      <c r="O21">
        <v>153.261905344746</v>
      </c>
      <c r="P21">
        <v>1908.1107063556146</v>
      </c>
      <c r="Q21">
        <v>43</v>
      </c>
      <c r="R21">
        <v>0.11329255011032244</v>
      </c>
      <c r="S21">
        <v>25</v>
      </c>
      <c r="T21">
        <v>68329.291229663722</v>
      </c>
      <c r="U21">
        <v>11061.176142968019</v>
      </c>
      <c r="V21">
        <v>5979.9001815954207</v>
      </c>
      <c r="W21">
        <v>85370.367554227167</v>
      </c>
      <c r="X21">
        <v>40</v>
      </c>
    </row>
    <row r="22" spans="1:24" x14ac:dyDescent="0.35">
      <c r="A22" t="s">
        <v>72</v>
      </c>
      <c r="B22" t="s">
        <v>73</v>
      </c>
      <c r="C22">
        <v>1268.8850508945179</v>
      </c>
      <c r="D22">
        <v>4489.1392145005157</v>
      </c>
      <c r="E22">
        <v>50.43257459455458</v>
      </c>
      <c r="F22">
        <v>31.484943567655137</v>
      </c>
      <c r="G22">
        <v>30</v>
      </c>
      <c r="H22" s="8">
        <v>1.1542482858827816E-2</v>
      </c>
      <c r="I22" s="8">
        <v>0.3730051541067374</v>
      </c>
      <c r="J22" s="8">
        <v>6.6158184136661885E-2</v>
      </c>
      <c r="K22" s="8">
        <v>3.5773161660458174E-3</v>
      </c>
      <c r="L22">
        <v>21</v>
      </c>
      <c r="M22">
        <v>2235.8697999669612</v>
      </c>
      <c r="N22">
        <v>2792.6364430846043</v>
      </c>
      <c r="O22">
        <v>330.26013918176318</v>
      </c>
      <c r="P22">
        <v>5358.7663822333288</v>
      </c>
      <c r="Q22">
        <v>28</v>
      </c>
      <c r="R22">
        <v>8.2786083926041157E-2</v>
      </c>
      <c r="S22">
        <v>32</v>
      </c>
      <c r="T22">
        <v>146805.74060943065</v>
      </c>
      <c r="U22">
        <v>43332.220658780432</v>
      </c>
      <c r="V22">
        <v>15883.17018313158</v>
      </c>
      <c r="W22">
        <v>206021.13145134266</v>
      </c>
      <c r="X22">
        <v>26</v>
      </c>
    </row>
    <row r="23" spans="1:24" x14ac:dyDescent="0.35">
      <c r="A23" t="s">
        <v>78</v>
      </c>
      <c r="B23" t="s">
        <v>79</v>
      </c>
      <c r="C23">
        <v>344.51267322424974</v>
      </c>
      <c r="D23">
        <v>3333.3240133143436</v>
      </c>
      <c r="E23">
        <v>33.547878518065772</v>
      </c>
      <c r="F23">
        <v>18.282779953775389</v>
      </c>
      <c r="G23">
        <v>33</v>
      </c>
      <c r="H23" s="8">
        <v>3.4563725144815993E-3</v>
      </c>
      <c r="I23" s="8">
        <v>0.326013561232747</v>
      </c>
      <c r="J23" s="8">
        <v>4.61349446609872E-2</v>
      </c>
      <c r="K23" s="8">
        <v>1.9091839180581044E-3</v>
      </c>
      <c r="L23">
        <v>32</v>
      </c>
      <c r="M23">
        <v>1199.9043584445631</v>
      </c>
      <c r="N23">
        <v>2747.9607614895476</v>
      </c>
      <c r="O23">
        <v>208.82607587805862</v>
      </c>
      <c r="P23">
        <v>4156.6911958121691</v>
      </c>
      <c r="Q23">
        <v>32</v>
      </c>
      <c r="R23">
        <v>6.1579433015641741E-2</v>
      </c>
      <c r="S23">
        <v>42</v>
      </c>
      <c r="T23">
        <v>28432.697088961981</v>
      </c>
      <c r="U23">
        <v>53498.250148705323</v>
      </c>
      <c r="V23">
        <v>18819.27992283272</v>
      </c>
      <c r="W23">
        <v>100750.22716050003</v>
      </c>
      <c r="X23">
        <v>38</v>
      </c>
    </row>
    <row r="24" spans="1:24" x14ac:dyDescent="0.35">
      <c r="A24" t="s">
        <v>62</v>
      </c>
      <c r="B24" t="s">
        <v>63</v>
      </c>
      <c r="C24">
        <v>2052.9510332100326</v>
      </c>
      <c r="D24">
        <v>5608.1190568328275</v>
      </c>
      <c r="E24">
        <v>60.820623448449169</v>
      </c>
      <c r="F24">
        <v>63.253486573914415</v>
      </c>
      <c r="G24">
        <v>25</v>
      </c>
      <c r="H24" s="8">
        <v>8.3604146528826629E-3</v>
      </c>
      <c r="I24" s="8">
        <v>0.25134994547344386</v>
      </c>
      <c r="J24" s="8">
        <v>4.7071378500467394E-2</v>
      </c>
      <c r="K24" s="8">
        <v>2.8070781365328785E-3</v>
      </c>
      <c r="L24">
        <v>42</v>
      </c>
      <c r="M24">
        <v>3271.6204512326094</v>
      </c>
      <c r="N24">
        <v>2847.5960958748165</v>
      </c>
      <c r="O24">
        <v>718.45601287845011</v>
      </c>
      <c r="P24">
        <v>6837.6725599858764</v>
      </c>
      <c r="Q24">
        <v>22</v>
      </c>
      <c r="R24">
        <v>6.329904502384516E-2</v>
      </c>
      <c r="S24">
        <v>41</v>
      </c>
      <c r="T24">
        <v>162375.90471134178</v>
      </c>
      <c r="U24">
        <v>89731.327891275025</v>
      </c>
      <c r="V24">
        <v>35057.305786099249</v>
      </c>
      <c r="W24">
        <v>287164.53838871606</v>
      </c>
      <c r="X24">
        <v>19</v>
      </c>
    </row>
    <row r="25" spans="1:24" x14ac:dyDescent="0.35">
      <c r="A25" t="s">
        <v>74</v>
      </c>
      <c r="B25" t="s">
        <v>75</v>
      </c>
      <c r="C25">
        <v>1726.8267556338687</v>
      </c>
      <c r="D25">
        <v>4031.3949448462936</v>
      </c>
      <c r="E25">
        <v>46.341663102518169</v>
      </c>
      <c r="F25">
        <v>37.613591780635034</v>
      </c>
      <c r="G25">
        <v>31</v>
      </c>
      <c r="H25" s="8">
        <v>9.6439577614676909E-3</v>
      </c>
      <c r="I25" s="8">
        <v>0.25864445589091534</v>
      </c>
      <c r="J25" s="8">
        <v>5.6941553754676077E-2</v>
      </c>
      <c r="K25" s="8">
        <v>2.4493688628910728E-3</v>
      </c>
      <c r="L25">
        <v>40</v>
      </c>
      <c r="M25">
        <v>2197.8442352844181</v>
      </c>
      <c r="N25">
        <v>2559.9584343775991</v>
      </c>
      <c r="O25">
        <v>361.8219752113252</v>
      </c>
      <c r="P25">
        <v>5119.6246448733427</v>
      </c>
      <c r="Q25">
        <v>30</v>
      </c>
      <c r="R25">
        <v>7.6252401369535636E-2</v>
      </c>
      <c r="S25">
        <v>36</v>
      </c>
      <c r="T25">
        <v>169612.69982043601</v>
      </c>
      <c r="U25">
        <v>40848.727681417331</v>
      </c>
      <c r="V25">
        <v>17857.369249791034</v>
      </c>
      <c r="W25">
        <v>228318.79675164438</v>
      </c>
      <c r="X25">
        <v>23</v>
      </c>
    </row>
    <row r="26" spans="1:24" x14ac:dyDescent="0.35">
      <c r="A26" t="s">
        <v>68</v>
      </c>
      <c r="B26" t="s">
        <v>69</v>
      </c>
      <c r="C26">
        <v>1211.3548403783352</v>
      </c>
      <c r="D26">
        <v>4941.545136601113</v>
      </c>
      <c r="E26">
        <v>51.296930860832504</v>
      </c>
      <c r="F26">
        <v>37.497665311051605</v>
      </c>
      <c r="G26">
        <v>28</v>
      </c>
      <c r="H26" s="8">
        <v>1.1701330916172401E-2</v>
      </c>
      <c r="I26" s="8">
        <v>0.40046001049264929</v>
      </c>
      <c r="J26" s="8">
        <v>9.2572371590656816E-2</v>
      </c>
      <c r="K26" s="8">
        <v>4.700795881123215E-3</v>
      </c>
      <c r="L26">
        <v>11</v>
      </c>
      <c r="M26">
        <v>2164.627296691815</v>
      </c>
      <c r="N26">
        <v>3600.1914177840504</v>
      </c>
      <c r="O26">
        <v>267.74687526389744</v>
      </c>
      <c r="P26">
        <v>6032.5655897397628</v>
      </c>
      <c r="Q26">
        <v>25</v>
      </c>
      <c r="R26">
        <v>0.13089260733724895</v>
      </c>
      <c r="S26">
        <v>18</v>
      </c>
      <c r="T26">
        <v>134222.20192672688</v>
      </c>
      <c r="U26">
        <v>57805.96701022693</v>
      </c>
      <c r="V26">
        <v>12218.867609636985</v>
      </c>
      <c r="W26">
        <v>204247.0365465908</v>
      </c>
      <c r="X26">
        <v>27</v>
      </c>
    </row>
    <row r="27" spans="1:24" x14ac:dyDescent="0.35">
      <c r="A27" t="s">
        <v>27</v>
      </c>
      <c r="B27" t="s">
        <v>28</v>
      </c>
      <c r="C27">
        <v>2680.0051515199011</v>
      </c>
      <c r="D27">
        <v>10388.90700330153</v>
      </c>
      <c r="E27">
        <v>115.53686121374267</v>
      </c>
      <c r="F27">
        <v>79.040250925547298</v>
      </c>
      <c r="G27">
        <v>7</v>
      </c>
      <c r="H27" s="8">
        <v>1.3187767614717178E-2</v>
      </c>
      <c r="I27" s="8">
        <v>0.36565262021504069</v>
      </c>
      <c r="J27" s="8">
        <v>9.5994558805577695E-2</v>
      </c>
      <c r="K27" s="8">
        <v>4.2020425896820987E-3</v>
      </c>
      <c r="L27">
        <v>24</v>
      </c>
      <c r="M27">
        <v>4017.8326190060243</v>
      </c>
      <c r="N27">
        <v>7930.9269612356911</v>
      </c>
      <c r="O27">
        <v>428.38214208040023</v>
      </c>
      <c r="P27">
        <v>12377.141722322116</v>
      </c>
      <c r="Q27">
        <v>7</v>
      </c>
      <c r="R27">
        <v>0.15330430834399064</v>
      </c>
      <c r="S27">
        <v>10</v>
      </c>
      <c r="T27">
        <v>264634.80841306294</v>
      </c>
      <c r="U27">
        <v>123933.08383558292</v>
      </c>
      <c r="V27">
        <v>25220.367954989848</v>
      </c>
      <c r="W27">
        <v>413788.26020363573</v>
      </c>
      <c r="X27">
        <v>10</v>
      </c>
    </row>
    <row r="28" spans="1:24" x14ac:dyDescent="0.35">
      <c r="A28" t="s">
        <v>92</v>
      </c>
      <c r="B28" t="s">
        <v>93</v>
      </c>
      <c r="C28">
        <v>613.22875588912575</v>
      </c>
      <c r="D28">
        <v>2369.1406569690644</v>
      </c>
      <c r="E28">
        <v>21.683647070657628</v>
      </c>
      <c r="F28">
        <v>12.76713791038037</v>
      </c>
      <c r="G28">
        <v>40</v>
      </c>
      <c r="H28" s="8">
        <v>1.0872221917331884E-2</v>
      </c>
      <c r="I28" s="8">
        <v>0.2465623766692186</v>
      </c>
      <c r="J28" s="8">
        <v>6.0267954419076425E-2</v>
      </c>
      <c r="K28" s="8">
        <v>1.8377106211885353E-3</v>
      </c>
      <c r="L28">
        <v>43</v>
      </c>
      <c r="M28">
        <v>616.51804307680811</v>
      </c>
      <c r="N28">
        <v>1723.9292251164043</v>
      </c>
      <c r="O28">
        <v>97.722692106262983</v>
      </c>
      <c r="P28">
        <v>2438.1699602994754</v>
      </c>
      <c r="Q28">
        <v>39</v>
      </c>
      <c r="R28">
        <v>0.13741307218918325</v>
      </c>
      <c r="S28">
        <v>13</v>
      </c>
      <c r="T28">
        <v>89584.738002661747</v>
      </c>
      <c r="U28">
        <v>27153.017519122928</v>
      </c>
      <c r="V28">
        <v>5191.7784243508167</v>
      </c>
      <c r="W28">
        <v>121929.5339461355</v>
      </c>
      <c r="X28">
        <v>33</v>
      </c>
    </row>
    <row r="29" spans="1:24" x14ac:dyDescent="0.35">
      <c r="A29" t="s">
        <v>84</v>
      </c>
      <c r="B29" t="s">
        <v>85</v>
      </c>
      <c r="C29">
        <v>641.74672071746318</v>
      </c>
      <c r="D29">
        <v>3222.8998682617312</v>
      </c>
      <c r="E29">
        <v>28.000813947544486</v>
      </c>
      <c r="F29">
        <v>17.195506278753783</v>
      </c>
      <c r="G29">
        <v>36</v>
      </c>
      <c r="H29" s="8">
        <v>9.8624477827769768E-3</v>
      </c>
      <c r="I29" s="8">
        <v>0.33539537575369399</v>
      </c>
      <c r="J29" s="8">
        <v>7.5762107925066324E-2</v>
      </c>
      <c r="K29" s="8">
        <v>2.3885531682946745E-3</v>
      </c>
      <c r="L29">
        <v>30</v>
      </c>
      <c r="M29">
        <v>749.74319401930131</v>
      </c>
      <c r="N29">
        <v>2346.1826924547363</v>
      </c>
      <c r="O29">
        <v>43.280695104086725</v>
      </c>
      <c r="P29">
        <v>3139.2065815781243</v>
      </c>
      <c r="Q29">
        <v>37</v>
      </c>
      <c r="R29">
        <v>0.13204033426793738</v>
      </c>
      <c r="S29">
        <v>17</v>
      </c>
      <c r="T29">
        <v>70253.843076466976</v>
      </c>
      <c r="U29">
        <v>36316.126036848334</v>
      </c>
      <c r="V29">
        <v>4752.324415590354</v>
      </c>
      <c r="W29">
        <v>111322.29352890566</v>
      </c>
      <c r="X29">
        <v>37</v>
      </c>
    </row>
    <row r="30" spans="1:24" x14ac:dyDescent="0.35">
      <c r="A30" t="s">
        <v>94</v>
      </c>
      <c r="B30" t="s">
        <v>95</v>
      </c>
      <c r="C30">
        <v>435.90198539847916</v>
      </c>
      <c r="D30">
        <v>2172.1388308311307</v>
      </c>
      <c r="E30">
        <v>19.938538183645505</v>
      </c>
      <c r="F30">
        <v>12.56038459769843</v>
      </c>
      <c r="G30">
        <v>41</v>
      </c>
      <c r="H30" s="8">
        <v>6.2339701132799411E-3</v>
      </c>
      <c r="I30" s="8">
        <v>0.25820543299008597</v>
      </c>
      <c r="J30" s="8">
        <v>4.2540613935355506E-2</v>
      </c>
      <c r="K30" s="8">
        <v>1.9180723226851757E-3</v>
      </c>
      <c r="L30">
        <v>41</v>
      </c>
      <c r="M30">
        <v>715.12301047301742</v>
      </c>
      <c r="N30">
        <v>1169.8752495706028</v>
      </c>
      <c r="O30">
        <v>232.24058393472234</v>
      </c>
      <c r="P30">
        <v>2117.2388439783426</v>
      </c>
      <c r="Q30">
        <v>40</v>
      </c>
      <c r="R30">
        <v>5.9848900188228638E-2</v>
      </c>
      <c r="S30">
        <v>43</v>
      </c>
      <c r="T30">
        <v>53859.954278939884</v>
      </c>
      <c r="U30">
        <v>25954.574059282953</v>
      </c>
      <c r="V30">
        <v>5556.4418289502992</v>
      </c>
      <c r="W30">
        <v>85370.970167173131</v>
      </c>
      <c r="X30">
        <v>39</v>
      </c>
    </row>
    <row r="31" spans="1:24" x14ac:dyDescent="0.35">
      <c r="A31" t="s">
        <v>100</v>
      </c>
      <c r="B31" t="s">
        <v>101</v>
      </c>
      <c r="C31">
        <v>456.13258149449757</v>
      </c>
      <c r="D31">
        <v>940.62982146092281</v>
      </c>
      <c r="E31">
        <v>10.951722387359894</v>
      </c>
      <c r="F31">
        <v>10.245879224435612</v>
      </c>
      <c r="G31">
        <v>44</v>
      </c>
      <c r="H31" s="8">
        <v>1.4662561299115614E-2</v>
      </c>
      <c r="I31" s="8">
        <v>0.31487008346688689</v>
      </c>
      <c r="J31" s="8">
        <v>6.2983246448792593E-2</v>
      </c>
      <c r="K31" s="8">
        <v>3.610797892805097E-3</v>
      </c>
      <c r="L31">
        <v>33</v>
      </c>
      <c r="M31">
        <v>856.06764572032</v>
      </c>
      <c r="N31">
        <v>371.90965131046943</v>
      </c>
      <c r="O31">
        <v>111.83024580215579</v>
      </c>
      <c r="P31">
        <v>1339.8075428329453</v>
      </c>
      <c r="Q31">
        <v>44</v>
      </c>
      <c r="R31">
        <v>8.1683446241592267E-2</v>
      </c>
      <c r="S31">
        <v>34</v>
      </c>
      <c r="T31">
        <v>45892.920491902703</v>
      </c>
      <c r="U31">
        <v>6057.2295009298732</v>
      </c>
      <c r="V31">
        <v>2737.4852188406326</v>
      </c>
      <c r="W31">
        <v>54687.635211673209</v>
      </c>
      <c r="X31">
        <v>43</v>
      </c>
    </row>
    <row r="32" spans="1:24" x14ac:dyDescent="0.35">
      <c r="A32" t="s">
        <v>70</v>
      </c>
      <c r="B32" t="s">
        <v>71</v>
      </c>
      <c r="C32">
        <v>1441.8832622944028</v>
      </c>
      <c r="D32">
        <v>4596.1196561155357</v>
      </c>
      <c r="E32">
        <v>41.485279576856442</v>
      </c>
      <c r="F32">
        <v>26.394140931712172</v>
      </c>
      <c r="G32">
        <v>29</v>
      </c>
      <c r="H32" s="8">
        <v>1.0356838864766389E-2</v>
      </c>
      <c r="I32" s="8">
        <v>0.3439628367754804</v>
      </c>
      <c r="J32" s="8">
        <v>5.2749967033527273E-2</v>
      </c>
      <c r="K32" s="8">
        <v>2.3734414955442172E-3</v>
      </c>
      <c r="L32">
        <v>29</v>
      </c>
      <c r="M32">
        <v>2469.902148260634</v>
      </c>
      <c r="N32">
        <v>2526.4751267370284</v>
      </c>
      <c r="O32">
        <v>536.18756535687885</v>
      </c>
      <c r="P32">
        <v>5532.564840354541</v>
      </c>
      <c r="Q32">
        <v>27</v>
      </c>
      <c r="R32">
        <v>6.7536889162156596E-2</v>
      </c>
      <c r="S32">
        <v>39</v>
      </c>
      <c r="T32">
        <v>159830.99338861325</v>
      </c>
      <c r="U32">
        <v>58566.8572741276</v>
      </c>
      <c r="V32">
        <v>31281.086798114593</v>
      </c>
      <c r="W32">
        <v>249678.93746085544</v>
      </c>
      <c r="X32">
        <v>21</v>
      </c>
    </row>
    <row r="33" spans="1:24" x14ac:dyDescent="0.35">
      <c r="A33" t="s">
        <v>50</v>
      </c>
      <c r="B33" t="s">
        <v>51</v>
      </c>
      <c r="C33">
        <v>1189.7268679571716</v>
      </c>
      <c r="D33">
        <v>6754.8810636104372</v>
      </c>
      <c r="E33">
        <v>64.934844257544626</v>
      </c>
      <c r="F33">
        <v>39.227439609035173</v>
      </c>
      <c r="G33">
        <v>19</v>
      </c>
      <c r="H33" s="8">
        <v>1.5342905099086717E-2</v>
      </c>
      <c r="I33" s="8">
        <v>0.42266060400094957</v>
      </c>
      <c r="J33" s="8">
        <v>0.11706748283414786</v>
      </c>
      <c r="K33" s="8">
        <v>4.8594848802574137E-3</v>
      </c>
      <c r="L33">
        <v>7</v>
      </c>
      <c r="M33">
        <v>2214.2833780728024</v>
      </c>
      <c r="N33">
        <v>3740.6772469312227</v>
      </c>
      <c r="O33">
        <v>231.70556164649159</v>
      </c>
      <c r="P33">
        <v>6186.6661866505165</v>
      </c>
      <c r="Q33">
        <v>24</v>
      </c>
      <c r="R33">
        <v>0.19660187917235863</v>
      </c>
      <c r="S33">
        <v>3</v>
      </c>
      <c r="T33">
        <v>133490.83898252627</v>
      </c>
      <c r="U33">
        <v>56090.477036503551</v>
      </c>
      <c r="V33">
        <v>6728.767027952641</v>
      </c>
      <c r="W33">
        <v>196310.08304698247</v>
      </c>
      <c r="X33">
        <v>29</v>
      </c>
    </row>
    <row r="34" spans="1:24" x14ac:dyDescent="0.35">
      <c r="A34" t="s">
        <v>33</v>
      </c>
      <c r="B34" t="s">
        <v>34</v>
      </c>
      <c r="C34">
        <v>4984.5393182178668</v>
      </c>
      <c r="D34">
        <v>9238.3386996567351</v>
      </c>
      <c r="E34">
        <v>130.56043220483116</v>
      </c>
      <c r="F34">
        <v>122.51670727236706</v>
      </c>
      <c r="G34">
        <v>10</v>
      </c>
      <c r="H34" s="8">
        <v>1.9230587783729391E-2</v>
      </c>
      <c r="I34" s="8">
        <v>0.34900251893325551</v>
      </c>
      <c r="J34" s="8">
        <v>7.1880935294536041E-2</v>
      </c>
      <c r="K34" s="8">
        <v>5.3423075485361723E-3</v>
      </c>
      <c r="L34">
        <v>28</v>
      </c>
      <c r="M34">
        <v>7474.1273759466039</v>
      </c>
      <c r="N34">
        <v>2336.8794001059928</v>
      </c>
      <c r="O34">
        <v>1917.8872057017441</v>
      </c>
      <c r="P34">
        <v>11728.89398175434</v>
      </c>
      <c r="Q34">
        <v>9</v>
      </c>
      <c r="R34">
        <v>8.7253439026176563E-2</v>
      </c>
      <c r="S34">
        <v>31</v>
      </c>
      <c r="T34">
        <v>419771.65327508375</v>
      </c>
      <c r="U34">
        <v>41794.193254080223</v>
      </c>
      <c r="V34">
        <v>111678.48886444786</v>
      </c>
      <c r="W34">
        <v>573244.33539361181</v>
      </c>
      <c r="X34">
        <v>5</v>
      </c>
    </row>
    <row r="35" spans="1:24" x14ac:dyDescent="0.35">
      <c r="A35" t="s">
        <v>60</v>
      </c>
      <c r="B35" t="s">
        <v>61</v>
      </c>
      <c r="C35">
        <v>1630.6512586819008</v>
      </c>
      <c r="D35">
        <v>5699.78737745545</v>
      </c>
      <c r="E35">
        <v>60.514687150990994</v>
      </c>
      <c r="F35">
        <v>34.877869426381949</v>
      </c>
      <c r="G35">
        <v>24</v>
      </c>
      <c r="H35" s="8">
        <v>4.9295780731172193E-3</v>
      </c>
      <c r="I35" s="8">
        <v>0.20553821731066477</v>
      </c>
      <c r="J35" s="8">
        <v>3.937506101271817E-2</v>
      </c>
      <c r="K35" s="8">
        <v>1.0330416691601966E-3</v>
      </c>
      <c r="L35">
        <v>47</v>
      </c>
      <c r="M35">
        <v>1619.5969878050239</v>
      </c>
      <c r="N35">
        <v>4307.1057047312815</v>
      </c>
      <c r="O35">
        <v>953.76921941208741</v>
      </c>
      <c r="P35">
        <v>6880.4719119483925</v>
      </c>
      <c r="Q35">
        <v>21</v>
      </c>
      <c r="R35">
        <v>4.9817350336039991E-2</v>
      </c>
      <c r="S35">
        <v>47</v>
      </c>
      <c r="T35">
        <v>130865.55107026742</v>
      </c>
      <c r="U35">
        <v>69363.448842421407</v>
      </c>
      <c r="V35">
        <v>38424.932585389099</v>
      </c>
      <c r="W35">
        <v>238653.93249807792</v>
      </c>
      <c r="X35">
        <v>22</v>
      </c>
    </row>
    <row r="36" spans="1:24" x14ac:dyDescent="0.35">
      <c r="A36" t="s">
        <v>82</v>
      </c>
      <c r="B36" t="s">
        <v>83</v>
      </c>
      <c r="C36">
        <v>773.89787070711827</v>
      </c>
      <c r="D36">
        <v>3238.8597763831722</v>
      </c>
      <c r="E36">
        <v>35.315914876172798</v>
      </c>
      <c r="F36">
        <v>23.649780390957858</v>
      </c>
      <c r="G36">
        <v>35</v>
      </c>
      <c r="H36" s="8">
        <v>2.6007318905960884E-2</v>
      </c>
      <c r="I36" s="8">
        <v>0.47431797416399696</v>
      </c>
      <c r="J36" s="8">
        <v>0.14331361453942237</v>
      </c>
      <c r="K36" s="8">
        <v>7.9600661762346606E-3</v>
      </c>
      <c r="L36">
        <v>2</v>
      </c>
      <c r="M36">
        <v>1168.9304261835287</v>
      </c>
      <c r="N36">
        <v>2099.5851431805881</v>
      </c>
      <c r="O36">
        <v>98.919841008273693</v>
      </c>
      <c r="P36">
        <v>3367.4354103723904</v>
      </c>
      <c r="Q36">
        <v>33</v>
      </c>
      <c r="R36">
        <v>0.28844421292563077</v>
      </c>
      <c r="S36">
        <v>1</v>
      </c>
      <c r="T36">
        <v>77225.404264693047</v>
      </c>
      <c r="U36">
        <v>33294.766303043987</v>
      </c>
      <c r="V36">
        <v>3342.0917362759055</v>
      </c>
      <c r="W36">
        <v>113862.26230401294</v>
      </c>
      <c r="X36">
        <v>36</v>
      </c>
    </row>
    <row r="37" spans="1:24" x14ac:dyDescent="0.35">
      <c r="A37" t="s">
        <v>40</v>
      </c>
      <c r="B37" t="s">
        <v>41</v>
      </c>
      <c r="C37">
        <v>2088.4695274211699</v>
      </c>
      <c r="D37">
        <v>7864.9249259490316</v>
      </c>
      <c r="E37">
        <v>83.329429620645442</v>
      </c>
      <c r="F37">
        <v>56.225947417529824</v>
      </c>
      <c r="G37">
        <v>14</v>
      </c>
      <c r="H37" s="8">
        <v>6.9921828953938324E-3</v>
      </c>
      <c r="I37" s="8">
        <v>0.27895985288623476</v>
      </c>
      <c r="J37" s="8">
        <v>5.0481842597719533E-2</v>
      </c>
      <c r="K37" s="8">
        <v>2.0657966654164901E-3</v>
      </c>
      <c r="L37">
        <v>37</v>
      </c>
      <c r="M37">
        <v>2989.2912650108651</v>
      </c>
      <c r="N37">
        <v>5873.1398584198932</v>
      </c>
      <c r="O37">
        <v>368.74664856900171</v>
      </c>
      <c r="P37">
        <v>9231.1777719997608</v>
      </c>
      <c r="Q37">
        <v>14</v>
      </c>
      <c r="R37">
        <v>7.0373545604482904E-2</v>
      </c>
      <c r="S37">
        <v>38</v>
      </c>
      <c r="T37">
        <v>220391.13433478086</v>
      </c>
      <c r="U37">
        <v>126468.14850588187</v>
      </c>
      <c r="V37">
        <v>55568.655252015757</v>
      </c>
      <c r="W37">
        <v>402427.93809267849</v>
      </c>
      <c r="X37">
        <v>11</v>
      </c>
    </row>
    <row r="38" spans="1:24" x14ac:dyDescent="0.35">
      <c r="A38" t="s">
        <v>42</v>
      </c>
      <c r="B38" t="s">
        <v>43</v>
      </c>
      <c r="C38">
        <v>2462.9302374863182</v>
      </c>
      <c r="D38">
        <v>7796.6963535398118</v>
      </c>
      <c r="E38">
        <v>90.13163432704323</v>
      </c>
      <c r="F38">
        <v>71.09704952375796</v>
      </c>
      <c r="G38">
        <v>15</v>
      </c>
      <c r="H38" s="8">
        <v>1.6888981005542175E-2</v>
      </c>
      <c r="I38" s="8">
        <v>0.37297473910833445</v>
      </c>
      <c r="J38" s="8">
        <v>0.10423998908091849</v>
      </c>
      <c r="K38" s="8">
        <v>4.9708529394410618E-3</v>
      </c>
      <c r="L38">
        <v>22</v>
      </c>
      <c r="M38">
        <v>4358.2664388723815</v>
      </c>
      <c r="N38">
        <v>4487.3100170123262</v>
      </c>
      <c r="O38">
        <v>291.05310821301509</v>
      </c>
      <c r="P38">
        <v>9136.6295640977223</v>
      </c>
      <c r="Q38">
        <v>15</v>
      </c>
      <c r="R38">
        <v>0.15913255609439944</v>
      </c>
      <c r="S38">
        <v>7</v>
      </c>
      <c r="T38">
        <v>289786.89105701755</v>
      </c>
      <c r="U38">
        <v>71872.492431042643</v>
      </c>
      <c r="V38">
        <v>12156.630723155124</v>
      </c>
      <c r="W38">
        <v>373816.01421121531</v>
      </c>
      <c r="X38">
        <v>13</v>
      </c>
    </row>
    <row r="39" spans="1:24" x14ac:dyDescent="0.35">
      <c r="A39" t="s">
        <v>88</v>
      </c>
      <c r="B39" t="s">
        <v>89</v>
      </c>
      <c r="C39">
        <v>666.02651187249285</v>
      </c>
      <c r="D39">
        <v>2569.7009681773452</v>
      </c>
      <c r="E39">
        <v>28.652034080055046</v>
      </c>
      <c r="F39">
        <v>17.316156183152998</v>
      </c>
      <c r="G39">
        <v>38</v>
      </c>
      <c r="H39" s="8">
        <v>6.2415290926488252E-3</v>
      </c>
      <c r="I39" s="8">
        <v>0.1747091756383734</v>
      </c>
      <c r="J39" s="8">
        <v>3.976230353519352E-2</v>
      </c>
      <c r="K39" s="8">
        <v>1.4694922539941675E-3</v>
      </c>
      <c r="L39">
        <v>49</v>
      </c>
      <c r="M39">
        <v>761.32399287189446</v>
      </c>
      <c r="N39">
        <v>1844.1627181427823</v>
      </c>
      <c r="O39">
        <v>157.9431760992409</v>
      </c>
      <c r="P39">
        <v>2763.4298871139181</v>
      </c>
      <c r="Q39">
        <v>38</v>
      </c>
      <c r="R39">
        <v>6.3308612457337834E-2</v>
      </c>
      <c r="S39">
        <v>40</v>
      </c>
      <c r="T39">
        <v>58637.373900144128</v>
      </c>
      <c r="U39">
        <v>33299.174026260698</v>
      </c>
      <c r="V39">
        <v>22573.738179678934</v>
      </c>
      <c r="W39">
        <v>114510.28610608377</v>
      </c>
      <c r="X39">
        <v>35</v>
      </c>
    </row>
    <row r="40" spans="1:24" x14ac:dyDescent="0.35">
      <c r="A40" t="s">
        <v>25</v>
      </c>
      <c r="B40" t="s">
        <v>26</v>
      </c>
      <c r="C40">
        <v>4783.565598030109</v>
      </c>
      <c r="D40">
        <v>12245.874127468938</v>
      </c>
      <c r="E40">
        <v>130.30661358614771</v>
      </c>
      <c r="F40">
        <v>99.855182167557359</v>
      </c>
      <c r="G40">
        <v>6</v>
      </c>
      <c r="H40" s="8">
        <v>2.0546487962423976E-2</v>
      </c>
      <c r="I40" s="8">
        <v>0.41015262724289542</v>
      </c>
      <c r="J40" s="8">
        <v>8.3275431916686474E-2</v>
      </c>
      <c r="K40" s="8">
        <v>4.5266107665068393E-3</v>
      </c>
      <c r="L40">
        <v>8</v>
      </c>
      <c r="M40">
        <v>6064.2899566475262</v>
      </c>
      <c r="N40">
        <v>7669.6992418529799</v>
      </c>
      <c r="O40">
        <v>627.13343471715643</v>
      </c>
      <c r="P40">
        <v>14361.122633217661</v>
      </c>
      <c r="Q40">
        <v>5</v>
      </c>
      <c r="R40">
        <v>0.12936724474787267</v>
      </c>
      <c r="S40">
        <v>19</v>
      </c>
      <c r="T40">
        <v>460203.75270829757</v>
      </c>
      <c r="U40">
        <v>118921.25504874752</v>
      </c>
      <c r="V40">
        <v>69750.038698350458</v>
      </c>
      <c r="W40">
        <v>648875.04645539552</v>
      </c>
      <c r="X40">
        <v>4</v>
      </c>
    </row>
    <row r="41" spans="1:24" x14ac:dyDescent="0.35">
      <c r="A41" t="s">
        <v>104</v>
      </c>
      <c r="B41" t="s">
        <v>105</v>
      </c>
      <c r="C41">
        <v>243.22137211438167</v>
      </c>
      <c r="D41">
        <v>842.43718743872068</v>
      </c>
      <c r="E41">
        <v>9.7477255602507853</v>
      </c>
      <c r="F41">
        <v>7.091461038843363</v>
      </c>
      <c r="G41">
        <v>46</v>
      </c>
      <c r="H41" s="8">
        <v>1.4280973309609641E-2</v>
      </c>
      <c r="I41" s="8">
        <v>0.40938501076125727</v>
      </c>
      <c r="J41" s="8">
        <v>8.0600558309656373E-2</v>
      </c>
      <c r="K41" s="8">
        <v>4.2459402555429984E-3</v>
      </c>
      <c r="L41">
        <v>9</v>
      </c>
      <c r="M41">
        <v>442.43542868896481</v>
      </c>
      <c r="N41">
        <v>566.58745006605807</v>
      </c>
      <c r="O41">
        <v>54.515065618407711</v>
      </c>
      <c r="P41">
        <v>1063.5379443734307</v>
      </c>
      <c r="Q41">
        <v>45</v>
      </c>
      <c r="R41">
        <v>0.12562032199342624</v>
      </c>
      <c r="S41">
        <v>21</v>
      </c>
      <c r="T41">
        <v>24167.017926114313</v>
      </c>
      <c r="U41">
        <v>7089.2914535255477</v>
      </c>
      <c r="V41">
        <v>2918.6745986423416</v>
      </c>
      <c r="W41">
        <v>34174.983978282202</v>
      </c>
      <c r="X41">
        <v>46</v>
      </c>
    </row>
    <row r="42" spans="1:24" x14ac:dyDescent="0.35">
      <c r="A42" t="s">
        <v>46</v>
      </c>
      <c r="B42" t="s">
        <v>47</v>
      </c>
      <c r="C42">
        <v>1773.4435907961742</v>
      </c>
      <c r="D42">
        <v>7332.9405478065291</v>
      </c>
      <c r="E42">
        <v>81.632965149945335</v>
      </c>
      <c r="F42">
        <v>61.296143182966262</v>
      </c>
      <c r="G42">
        <v>17</v>
      </c>
      <c r="H42" s="8">
        <v>1.066990018867512E-2</v>
      </c>
      <c r="I42" s="8">
        <v>0.37677387953739916</v>
      </c>
      <c r="J42" s="8">
        <v>9.5732047914166465E-2</v>
      </c>
      <c r="K42" s="8">
        <v>4.3850729572702859E-3</v>
      </c>
      <c r="L42">
        <v>19</v>
      </c>
      <c r="M42">
        <v>3276.370049632108</v>
      </c>
      <c r="N42">
        <v>4284.2042597163945</v>
      </c>
      <c r="O42">
        <v>377.9846674509904</v>
      </c>
      <c r="P42">
        <v>7938.5589767994934</v>
      </c>
      <c r="Q42">
        <v>17</v>
      </c>
      <c r="R42">
        <v>0.1261849946592529</v>
      </c>
      <c r="S42">
        <v>20</v>
      </c>
      <c r="T42">
        <v>201400.67097458759</v>
      </c>
      <c r="U42">
        <v>68401.03382918553</v>
      </c>
      <c r="V42">
        <v>10447.00660664008</v>
      </c>
      <c r="W42">
        <v>280248.71141041315</v>
      </c>
      <c r="X42">
        <v>20</v>
      </c>
    </row>
    <row r="43" spans="1:24" x14ac:dyDescent="0.35">
      <c r="A43" t="s">
        <v>96</v>
      </c>
      <c r="B43" t="s">
        <v>97</v>
      </c>
      <c r="C43">
        <v>436.80691448366269</v>
      </c>
      <c r="D43">
        <v>2083.5987856655179</v>
      </c>
      <c r="E43">
        <v>20.292668742209514</v>
      </c>
      <c r="F43">
        <v>10.856767615854096</v>
      </c>
      <c r="G43">
        <v>42</v>
      </c>
      <c r="H43" s="8">
        <v>1.2476940746244679E-2</v>
      </c>
      <c r="I43" s="8">
        <v>0.3624842316289355</v>
      </c>
      <c r="J43" s="8">
        <v>9.7759189253448384E-2</v>
      </c>
      <c r="K43" s="8">
        <v>2.8504074209688805E-3</v>
      </c>
      <c r="L43">
        <v>25</v>
      </c>
      <c r="M43">
        <v>454.92865451224441</v>
      </c>
      <c r="N43">
        <v>1445.9179526886305</v>
      </c>
      <c r="O43">
        <v>10.185687881324247</v>
      </c>
      <c r="P43">
        <v>1911.0322950821992</v>
      </c>
      <c r="Q43">
        <v>42</v>
      </c>
      <c r="R43">
        <v>0.16926179829329357</v>
      </c>
      <c r="S43">
        <v>6</v>
      </c>
      <c r="T43">
        <v>48871.637311263694</v>
      </c>
      <c r="U43">
        <v>22692.934259150934</v>
      </c>
      <c r="V43">
        <v>3073.8973293185441</v>
      </c>
      <c r="W43">
        <v>74638.468899733169</v>
      </c>
      <c r="X43">
        <v>41</v>
      </c>
    </row>
    <row r="44" spans="1:24" x14ac:dyDescent="0.35">
      <c r="A44" t="s">
        <v>31</v>
      </c>
      <c r="B44" t="s">
        <v>32</v>
      </c>
      <c r="C44">
        <v>1579.1218597824336</v>
      </c>
      <c r="D44">
        <v>9655.9585485407624</v>
      </c>
      <c r="E44">
        <v>84.598898369920335</v>
      </c>
      <c r="F44">
        <v>47.436672170897509</v>
      </c>
      <c r="G44">
        <v>9</v>
      </c>
      <c r="H44" s="8">
        <v>7.6663579856815845E-3</v>
      </c>
      <c r="I44" s="8">
        <v>0.37393093300046809</v>
      </c>
      <c r="J44" s="8">
        <v>7.2386451081969186E-2</v>
      </c>
      <c r="K44" s="8">
        <v>2.6244218419176242E-3</v>
      </c>
      <c r="L44">
        <v>20</v>
      </c>
      <c r="M44">
        <v>2635.7723370080666</v>
      </c>
      <c r="N44">
        <v>7142.61524026589</v>
      </c>
      <c r="O44">
        <v>140.22388217548919</v>
      </c>
      <c r="P44">
        <v>9918.6114594494447</v>
      </c>
      <c r="Q44">
        <v>10</v>
      </c>
      <c r="R44">
        <v>0.10928418802174139</v>
      </c>
      <c r="S44">
        <v>28</v>
      </c>
      <c r="T44">
        <v>188614.41710067593</v>
      </c>
      <c r="U44">
        <v>110032.23233131673</v>
      </c>
      <c r="V44">
        <v>14622.603488316898</v>
      </c>
      <c r="W44">
        <v>313269.25292030955</v>
      </c>
      <c r="X44">
        <v>17</v>
      </c>
    </row>
    <row r="45" spans="1:24" x14ac:dyDescent="0.35">
      <c r="A45" t="s">
        <v>17</v>
      </c>
      <c r="B45" t="s">
        <v>18</v>
      </c>
      <c r="C45">
        <v>2342.8873191510793</v>
      </c>
      <c r="D45">
        <v>30644.61427894426</v>
      </c>
      <c r="E45">
        <v>298.7299631945466</v>
      </c>
      <c r="F45">
        <v>144.64019258147164</v>
      </c>
      <c r="G45">
        <v>2</v>
      </c>
      <c r="H45" s="8">
        <v>4.9087832361258991E-3</v>
      </c>
      <c r="I45" s="8">
        <v>0.43200373622901078</v>
      </c>
      <c r="J45" s="8">
        <v>8.2503953367532259E-2</v>
      </c>
      <c r="K45" s="8">
        <v>4.1025249362250651E-3</v>
      </c>
      <c r="L45">
        <v>5</v>
      </c>
      <c r="M45">
        <v>15911.612942536982</v>
      </c>
      <c r="N45">
        <v>22783.906993849519</v>
      </c>
      <c r="O45">
        <v>1125.6897874303138</v>
      </c>
      <c r="P45">
        <v>39821.209723816813</v>
      </c>
      <c r="Q45">
        <v>1</v>
      </c>
      <c r="R45">
        <v>0.11694177461343599</v>
      </c>
      <c r="S45">
        <v>24</v>
      </c>
      <c r="T45">
        <v>715478.81017973204</v>
      </c>
      <c r="U45">
        <v>300648.09885029419</v>
      </c>
      <c r="V45">
        <v>49590.732359819973</v>
      </c>
      <c r="W45">
        <v>1065717.6413898463</v>
      </c>
      <c r="X45">
        <v>2</v>
      </c>
    </row>
    <row r="46" spans="1:24" x14ac:dyDescent="0.35">
      <c r="A46" t="s">
        <v>35</v>
      </c>
      <c r="B46" t="s">
        <v>36</v>
      </c>
      <c r="C46">
        <v>3062.1409346114524</v>
      </c>
      <c r="D46">
        <v>8438.2451617281677</v>
      </c>
      <c r="E46">
        <v>103.41712659519408</v>
      </c>
      <c r="F46">
        <v>102.39374593132925</v>
      </c>
      <c r="G46">
        <v>11</v>
      </c>
      <c r="H46" s="8">
        <v>2.9890395793792129E-2</v>
      </c>
      <c r="I46" s="8">
        <v>0.44019429323976611</v>
      </c>
      <c r="J46" s="8">
        <v>0.12877487130338836</v>
      </c>
      <c r="K46" s="8">
        <v>1.0462942012784821E-2</v>
      </c>
      <c r="L46">
        <v>3</v>
      </c>
      <c r="M46">
        <v>6389.8636507109077</v>
      </c>
      <c r="N46">
        <v>3124.1345913473988</v>
      </c>
      <c r="O46">
        <v>185.05670322469257</v>
      </c>
      <c r="P46">
        <v>9699.0549452830001</v>
      </c>
      <c r="Q46">
        <v>12</v>
      </c>
      <c r="R46">
        <v>0.24447413756638686</v>
      </c>
      <c r="S46">
        <v>2</v>
      </c>
      <c r="T46">
        <v>331937.76207274781</v>
      </c>
      <c r="U46">
        <v>49575.982442295441</v>
      </c>
      <c r="V46">
        <v>7644.7349091568067</v>
      </c>
      <c r="W46">
        <v>389158.47942420002</v>
      </c>
      <c r="X46">
        <v>12</v>
      </c>
    </row>
    <row r="47" spans="1:24" x14ac:dyDescent="0.35">
      <c r="A47" t="s">
        <v>108</v>
      </c>
      <c r="B47" t="s">
        <v>109</v>
      </c>
      <c r="C47">
        <v>163.30797470328616</v>
      </c>
      <c r="D47">
        <v>387.14453751515055</v>
      </c>
      <c r="E47">
        <v>3.9109525588583836</v>
      </c>
      <c r="F47">
        <v>3.4713538092000817</v>
      </c>
      <c r="G47">
        <v>48</v>
      </c>
      <c r="H47" s="8">
        <v>1.1181733068289628E-2</v>
      </c>
      <c r="I47" s="8">
        <v>0.27829086827526334</v>
      </c>
      <c r="J47" s="8">
        <v>3.8020896552971931E-2</v>
      </c>
      <c r="K47" s="8">
        <v>2.4566547064615442E-3</v>
      </c>
      <c r="L47">
        <v>38</v>
      </c>
      <c r="M47">
        <v>115.50233834252948</v>
      </c>
      <c r="N47">
        <v>239.71635114118837</v>
      </c>
      <c r="O47">
        <v>77.607211226752923</v>
      </c>
      <c r="P47">
        <v>432.82590071047082</v>
      </c>
      <c r="Q47">
        <v>48</v>
      </c>
      <c r="R47">
        <v>5.1955186812750562E-2</v>
      </c>
      <c r="S47">
        <v>45</v>
      </c>
      <c r="T47">
        <v>17956.652886165393</v>
      </c>
      <c r="U47">
        <v>5115.1326342022639</v>
      </c>
      <c r="V47">
        <v>2765.4636566850563</v>
      </c>
      <c r="W47">
        <v>25837.249177052716</v>
      </c>
      <c r="X47">
        <v>48</v>
      </c>
    </row>
    <row r="48" spans="1:24" x14ac:dyDescent="0.35">
      <c r="A48" t="s">
        <v>58</v>
      </c>
      <c r="B48" t="s">
        <v>59</v>
      </c>
      <c r="C48">
        <v>1557.9103981202352</v>
      </c>
      <c r="D48">
        <v>5885.2462632039933</v>
      </c>
      <c r="E48">
        <v>56.574217960152964</v>
      </c>
      <c r="F48">
        <v>33.478437097328424</v>
      </c>
      <c r="G48">
        <v>23</v>
      </c>
      <c r="H48" s="8">
        <v>7.3151587655779947E-3</v>
      </c>
      <c r="I48" s="8">
        <v>0.29678108516019436</v>
      </c>
      <c r="J48" s="8">
        <v>5.1928705201057607E-2</v>
      </c>
      <c r="K48" s="8">
        <v>1.9102240668834149E-3</v>
      </c>
      <c r="L48">
        <v>35</v>
      </c>
      <c r="M48">
        <v>1200.4294371085507</v>
      </c>
      <c r="N48">
        <v>4116.9468240580254</v>
      </c>
      <c r="O48">
        <v>480.87410024979675</v>
      </c>
      <c r="P48">
        <v>5798.2503614163725</v>
      </c>
      <c r="Q48">
        <v>26</v>
      </c>
      <c r="R48">
        <v>7.5742441087308959E-2</v>
      </c>
      <c r="S48">
        <v>37</v>
      </c>
      <c r="T48">
        <v>122901.31667253758</v>
      </c>
      <c r="U48">
        <v>64277.949295686049</v>
      </c>
      <c r="V48">
        <v>19183.016815072264</v>
      </c>
      <c r="W48">
        <v>206362.2827832959</v>
      </c>
      <c r="X48">
        <v>25</v>
      </c>
    </row>
    <row r="49" spans="1:24" x14ac:dyDescent="0.35">
      <c r="A49" t="s">
        <v>54</v>
      </c>
      <c r="B49" t="s">
        <v>55</v>
      </c>
      <c r="C49">
        <v>2583.976137538004</v>
      </c>
      <c r="D49">
        <v>6505.3197006723203</v>
      </c>
      <c r="E49">
        <v>70.619071125547407</v>
      </c>
      <c r="F49">
        <v>62.977915140341793</v>
      </c>
      <c r="G49">
        <v>21</v>
      </c>
      <c r="H49" s="8">
        <v>1.3227442695789573E-2</v>
      </c>
      <c r="I49" s="8">
        <v>0.26106961795140043</v>
      </c>
      <c r="J49" s="8">
        <v>6.0030673712770974E-2</v>
      </c>
      <c r="K49" s="8">
        <v>3.0827259048362703E-3</v>
      </c>
      <c r="L49">
        <v>39</v>
      </c>
      <c r="M49">
        <v>3437.617552909855</v>
      </c>
      <c r="N49">
        <v>3407.9634570109702</v>
      </c>
      <c r="O49">
        <v>221.01298407884312</v>
      </c>
      <c r="P49">
        <v>7066.5939939996679</v>
      </c>
      <c r="Q49">
        <v>19</v>
      </c>
      <c r="R49">
        <v>9.2132287165828858E-2</v>
      </c>
      <c r="S49">
        <v>30</v>
      </c>
      <c r="T49">
        <v>258236.88641097775</v>
      </c>
      <c r="U49">
        <v>47180.555905870351</v>
      </c>
      <c r="V49">
        <v>19934.255415884931</v>
      </c>
      <c r="W49">
        <v>325351.69773273304</v>
      </c>
      <c r="X49">
        <v>16</v>
      </c>
    </row>
    <row r="50" spans="1:24" x14ac:dyDescent="0.35">
      <c r="A50" t="s">
        <v>86</v>
      </c>
      <c r="B50" t="s">
        <v>87</v>
      </c>
      <c r="C50">
        <v>330.79779437425896</v>
      </c>
      <c r="D50">
        <v>2815.1539819613499</v>
      </c>
      <c r="E50">
        <v>34.357160579928859</v>
      </c>
      <c r="F50">
        <v>17.757620163224601</v>
      </c>
      <c r="G50">
        <v>37</v>
      </c>
      <c r="H50" s="8">
        <v>6.9738782876117081E-3</v>
      </c>
      <c r="I50" s="8">
        <v>0.39955976869503623</v>
      </c>
      <c r="J50" s="8">
        <v>0.11436179219005747</v>
      </c>
      <c r="K50" s="8">
        <v>3.8950521891402546E-3</v>
      </c>
      <c r="L50">
        <v>13</v>
      </c>
      <c r="M50">
        <v>1450.4939186934032</v>
      </c>
      <c r="N50">
        <v>1712.3170490885439</v>
      </c>
      <c r="O50">
        <v>201.57487852312818</v>
      </c>
      <c r="P50">
        <v>3364.3858463050751</v>
      </c>
      <c r="Q50">
        <v>34</v>
      </c>
      <c r="R50">
        <v>0.15846301930176257</v>
      </c>
      <c r="S50">
        <v>8</v>
      </c>
      <c r="T50">
        <v>16643.877549289944</v>
      </c>
      <c r="U50">
        <v>7185.9722211588833</v>
      </c>
      <c r="V50">
        <v>11340.138089077924</v>
      </c>
      <c r="W50">
        <v>35169.987859526751</v>
      </c>
      <c r="X50">
        <v>45</v>
      </c>
    </row>
    <row r="51" spans="1:24" x14ac:dyDescent="0.35">
      <c r="A51" t="s">
        <v>44</v>
      </c>
      <c r="B51" t="s">
        <v>45</v>
      </c>
      <c r="C51">
        <v>2702.33098937053</v>
      </c>
      <c r="D51">
        <v>7486.6167162610109</v>
      </c>
      <c r="E51">
        <v>77.221779337177054</v>
      </c>
      <c r="F51">
        <v>50.820462366138599</v>
      </c>
      <c r="G51">
        <v>16</v>
      </c>
      <c r="H51" s="8">
        <v>1.7241613281462273E-2</v>
      </c>
      <c r="I51" s="8">
        <v>0.39625156682855706</v>
      </c>
      <c r="J51" s="8">
        <v>9.0857784354901105E-2</v>
      </c>
      <c r="K51" s="8">
        <v>3.7310064859284956E-3</v>
      </c>
      <c r="L51">
        <v>14</v>
      </c>
      <c r="M51">
        <v>4135.4618652464778</v>
      </c>
      <c r="N51">
        <v>4696.435815486615</v>
      </c>
      <c r="O51">
        <v>190.98165248835002</v>
      </c>
      <c r="P51">
        <v>9022.8793332214427</v>
      </c>
      <c r="Q51">
        <v>16</v>
      </c>
      <c r="R51">
        <v>0.12510380011421071</v>
      </c>
      <c r="S51">
        <v>22</v>
      </c>
      <c r="T51">
        <v>334999.79515062162</v>
      </c>
      <c r="U51">
        <v>91780.476596302207</v>
      </c>
      <c r="V51">
        <v>28853.978948678036</v>
      </c>
      <c r="W51">
        <v>455634.2506956018</v>
      </c>
      <c r="X51">
        <v>9</v>
      </c>
    </row>
    <row r="52" spans="1:24" x14ac:dyDescent="0.35">
      <c r="A52" t="s">
        <v>90</v>
      </c>
      <c r="B52" t="s">
        <v>91</v>
      </c>
      <c r="C52">
        <v>276.09717539894336</v>
      </c>
      <c r="D52">
        <v>2511.060343524814</v>
      </c>
      <c r="E52">
        <v>18.083769606531433</v>
      </c>
      <c r="F52">
        <v>7.8815838473765325</v>
      </c>
      <c r="G52">
        <v>39</v>
      </c>
      <c r="H52" s="8">
        <v>9.4558402808596845E-3</v>
      </c>
      <c r="I52" s="8">
        <v>0.35894956065099776</v>
      </c>
      <c r="J52" s="8">
        <v>7.7709541999716567E-2</v>
      </c>
      <c r="K52" s="8">
        <v>2.5325155144658089E-3</v>
      </c>
      <c r="L52">
        <v>26</v>
      </c>
      <c r="M52">
        <v>353.6546409594946</v>
      </c>
      <c r="N52">
        <v>1661.3974022332463</v>
      </c>
      <c r="O52">
        <v>37.070942059677137</v>
      </c>
      <c r="P52">
        <v>2052.1229852524179</v>
      </c>
      <c r="Q52">
        <v>41</v>
      </c>
      <c r="R52">
        <v>0.17415263427660299</v>
      </c>
      <c r="S52">
        <v>4</v>
      </c>
      <c r="T52">
        <v>37320.089510440303</v>
      </c>
      <c r="U52">
        <v>25758.822369435336</v>
      </c>
      <c r="V52">
        <v>2593.4016384456995</v>
      </c>
      <c r="W52">
        <v>65672.313518321345</v>
      </c>
      <c r="X52">
        <v>42</v>
      </c>
    </row>
    <row r="53" spans="1:24" x14ac:dyDescent="0.35">
      <c r="B53" t="s">
        <v>140</v>
      </c>
      <c r="C53">
        <f>SUM(C4:C52)</f>
        <v>83052.219700806236</v>
      </c>
      <c r="D53">
        <f t="shared" ref="D53:W53" si="0">SUM(D4:D52)</f>
        <v>329160.48925559671</v>
      </c>
      <c r="E53">
        <f t="shared" si="0"/>
        <v>3217.674153441425</v>
      </c>
      <c r="F53">
        <f t="shared" si="0"/>
        <v>2298.5623917198614</v>
      </c>
      <c r="G53">
        <v>0</v>
      </c>
      <c r="H53">
        <v>1.14147863867571E-2</v>
      </c>
      <c r="I53">
        <v>0.36192042069732999</v>
      </c>
      <c r="J53">
        <v>6.3022176864913501E-2</v>
      </c>
      <c r="K53">
        <v>3.4084792758295201E-3</v>
      </c>
      <c r="L53">
        <v>0</v>
      </c>
      <c r="M53">
        <f t="shared" si="0"/>
        <v>150740.97024461217</v>
      </c>
      <c r="N53">
        <f t="shared" si="0"/>
        <v>201665.55633520588</v>
      </c>
      <c r="O53">
        <f t="shared" si="0"/>
        <v>19846.162182824322</v>
      </c>
      <c r="P53">
        <f t="shared" si="0"/>
        <v>372252.6887626425</v>
      </c>
      <c r="Q53">
        <v>0</v>
      </c>
      <c r="R53">
        <v>0.10209901909400602</v>
      </c>
      <c r="S53">
        <v>0</v>
      </c>
      <c r="T53">
        <f t="shared" si="0"/>
        <v>9818586.3909733873</v>
      </c>
      <c r="U53">
        <f t="shared" si="0"/>
        <v>3175049.942637518</v>
      </c>
      <c r="V53">
        <f t="shared" si="0"/>
        <v>1021394.9237663132</v>
      </c>
      <c r="W53">
        <f t="shared" si="0"/>
        <v>14015031.25737722</v>
      </c>
      <c r="X53">
        <v>0</v>
      </c>
    </row>
  </sheetData>
  <sortState xmlns:xlrd2="http://schemas.microsoft.com/office/spreadsheetml/2017/richdata2" ref="A4:X52">
    <sortCondition ref="B4:B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State_Summary</vt:lpstr>
      <vt:lpstr>National_Summary</vt:lpstr>
      <vt:lpstr>StateChartDataPull</vt:lpstr>
      <vt:lpstr>NationalChartData</vt:lpstr>
      <vt:lpstr>RawData</vt:lpstr>
      <vt:lpstr>National_Summary!Print_Area</vt:lpstr>
      <vt:lpstr>State_Summary!Print_Area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G. Heiken</dc:creator>
  <cp:lastModifiedBy>Jamie Song</cp:lastModifiedBy>
  <cp:lastPrinted>2020-05-09T15:13:39Z</cp:lastPrinted>
  <dcterms:created xsi:type="dcterms:W3CDTF">2020-02-14T21:55:03Z</dcterms:created>
  <dcterms:modified xsi:type="dcterms:W3CDTF">2020-06-17T18:05:43Z</dcterms:modified>
</cp:coreProperties>
</file>